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300" windowWidth="15165" windowHeight="7245" activeTab="0"/>
  </bookViews>
  <sheets>
    <sheet name="Abstract" sheetId="1" r:id="rId1"/>
    <sheet name="COBBLE PATHWAY" sheetId="2" r:id="rId2"/>
    <sheet name="LANDSCAPE" sheetId="3" r:id="rId3"/>
    <sheet name="CHAIN LINK FENCING" sheetId="4" r:id="rId4"/>
    <sheet name="DRIP IRRIGATION" sheetId="5" r:id="rId5"/>
  </sheets>
  <definedNames/>
  <calcPr fullCalcOnLoad="1"/>
</workbook>
</file>

<file path=xl/sharedStrings.xml><?xml version="1.0" encoding="utf-8"?>
<sst xmlns="http://schemas.openxmlformats.org/spreadsheetml/2006/main" count="196" uniqueCount="141">
  <si>
    <t xml:space="preserve">S.NO </t>
  </si>
  <si>
    <t>ITEMS NO. SOR VOL. II</t>
  </si>
  <si>
    <t xml:space="preserve">DESCRIPTION OF ITEMS </t>
  </si>
  <si>
    <t>NO.</t>
  </si>
  <si>
    <t>L</t>
  </si>
  <si>
    <t>B</t>
  </si>
  <si>
    <t>H</t>
  </si>
  <si>
    <t>QTY</t>
  </si>
  <si>
    <t>UNIT</t>
  </si>
  <si>
    <t>RATE</t>
  </si>
  <si>
    <t>AMOUNT</t>
  </si>
  <si>
    <t>Earth work in excavation by mechanical means (Hydraulic excavator) / manual means over areas (exceeding 30cm in depth. 1.5m in width as well as 10 sqm on plan) including disposal of excavated earth, lead upto 50m and lift upto 1.5m, disposed earth to be levelled and neatly dressed.</t>
  </si>
  <si>
    <t>2.6.1</t>
  </si>
  <si>
    <t>cum</t>
  </si>
  <si>
    <t>Supplying and filling in plinth under floors including, watering, ramming consolidating and dressing complete.</t>
  </si>
  <si>
    <t>2.27.1</t>
  </si>
  <si>
    <t>Crusher Stone Dust</t>
  </si>
  <si>
    <t xml:space="preserve">Providing and laying in position cement concrete of specified grade excluding the cost of centering and shuttering All work up to plinth level. </t>
  </si>
  <si>
    <t>4.1.4</t>
  </si>
  <si>
    <t>Cement concrete grade M-10 (Nominal Mix) with 20 mm maximum size of stone aggregat</t>
  </si>
  <si>
    <t>Providing and laying in position specified grade of reinforced cement concrete excluding the cost of centering, shuttering, finishing and reinforcement - All work up to plinth level :</t>
  </si>
  <si>
    <t>5.1.1</t>
  </si>
  <si>
    <t>Cement concrete grade M-20 (Nominal Mix) with 20 mm maximum size of stone aggregate.</t>
  </si>
  <si>
    <t xml:space="preserve">Providing and laying 100 mm thick natural cobble stone block size 200mm x 200mm . Complete as per the direction of engineer incharge including locking edges and top surface use as runway for pedistrain whearever required with cement mortar 1:3 and pigment of required shade of stone block including cost of labour material etc . All complete ( NON SOR) </t>
  </si>
  <si>
    <t>sqm</t>
  </si>
  <si>
    <t xml:space="preserve"> Reinforcement for R.C.C. work including straightening, cutting, bending, placing in position and binding including cost of binding wire upto floor two level including all wastage etc. complete.</t>
  </si>
  <si>
    <t>5.20.1</t>
  </si>
  <si>
    <t>Mild steel and Medium Tensile steel bars.( Taking average weight for estimate, payable as per actual design and weight calculation  )</t>
  </si>
  <si>
    <t>kgs</t>
  </si>
  <si>
    <t>20.1.1</t>
  </si>
  <si>
    <t>TOTAL</t>
  </si>
  <si>
    <t>DETAIL ESTIMATE OF PATHWAY &amp; PARKING AREA WITH COBBLE STONE</t>
  </si>
  <si>
    <t>Quantity of Concrete x 0.8% x 7850</t>
  </si>
  <si>
    <t xml:space="preserve">Centering and shuttering including strutting, propping etc.and removal of form for : </t>
  </si>
  <si>
    <t>Foundations, footings, bases of columns, etc. For mass concrete.</t>
  </si>
  <si>
    <t>ESTIMATE OF LANDSCAPE</t>
  </si>
  <si>
    <t>S.No</t>
  </si>
  <si>
    <t>Item No. /
SOR Vol</t>
  </si>
  <si>
    <t>PARTICULARS</t>
  </si>
  <si>
    <t>No</t>
  </si>
  <si>
    <t>Length</t>
  </si>
  <si>
    <t>Width</t>
  </si>
  <si>
    <t>Depth/
 Height</t>
  </si>
  <si>
    <t>Quantity</t>
  </si>
  <si>
    <t>Rate
(in Rs)</t>
  </si>
  <si>
    <t>Amount</t>
  </si>
  <si>
    <t>23.1
MP PWD SOR</t>
  </si>
  <si>
    <t>Trenching in ordinary soil up to a depth of 60cm including removal and stacking of serviceable materials and then disposing of surplus soil, by spreading and neatly leveling within a lead of 50m and making up the trcnchcd area to propcr levels by filling with earth or earth mixed with sludge or/and manure before and after flooding trench with water (excluding cost of imported earth, sludge or manure)</t>
  </si>
  <si>
    <t>23.2
MP PWD SOR</t>
  </si>
  <si>
    <t>Supplying and stacking of good earth at site including royalty if any and carnage (earth measured in stacks will be reduced by 20% for payment)</t>
  </si>
  <si>
    <t>23.3
MP PWD SOR</t>
  </si>
  <si>
    <t>Supplying and stacking sludge at site including royalty and carriage (sludge measured in stacks will be reduced b 8%  for payment)</t>
  </si>
  <si>
    <t>23.4
MP PWD SOR</t>
  </si>
  <si>
    <t>Supplying and stackmg at site dump manure from approved source, including carriage (manure measured in stacks will be reduced by 8% for payment):</t>
  </si>
  <si>
    <t>23.5
MP PWD SOR</t>
  </si>
  <si>
    <t xml:space="preserve">Rough dressing the trenched ground including breaking clods. </t>
  </si>
  <si>
    <t>100 sqm</t>
  </si>
  <si>
    <t>23.6
MP PWD SOR</t>
  </si>
  <si>
    <t xml:space="preserve"> Uprooting weeds from the trenched area after 10 to 15 days of its flooding with water including disposal of uprooted vegetation.</t>
  </si>
  <si>
    <t>23.7
MP PWD SOR</t>
  </si>
  <si>
    <t>Fine dressing the ground</t>
  </si>
  <si>
    <t>23.8
MP PWD SOR</t>
  </si>
  <si>
    <t>Spreading of sludge, dump manure and / or good earth in required thickness as per direction of Officer-in-charge (Cost of sludge, dump manure and /or good earth to be paid separately).</t>
  </si>
  <si>
    <t>23.9
MP PWD SOR</t>
  </si>
  <si>
    <t>Mixing earth and sludge or manure in the required proportion specified or directed by the Officer-in-charge</t>
  </si>
  <si>
    <t>Adding the quantity of earth and sludge manure</t>
  </si>
  <si>
    <t>Grassing with selected type of grass including watering and maintenance of the lawn for 30 days or more till the grass forms a thick lawn, free from weeds and fit for mowing including supplying good earth. if needed (the good earth shall be paid for separately):</t>
  </si>
  <si>
    <t>23.10.3</t>
  </si>
  <si>
    <t>In rows 5 cm apart in both directions.</t>
  </si>
  <si>
    <t>23.13
MP PWD SOR</t>
  </si>
  <si>
    <t>Preparation of beds for hedging and shrubbery excavating further 30cm deep of already prepared trench, refilling the excavated earth after breaking clods and mixing with sludge or manure in the ratio of 8:1 (8 parts of stacked volume of earth after reduction by 20% : one part of stacked volume of sludge or manure after reduction by 8%), flooding with water, filling with earth if necessary, watering and finally fine dressing, levelling etc. including stacking and disposal of materials declared unserviceable and surplus earth by spreading and levelling as directed, within a lead of 50m lift upto 1.5 m complete (cost of sludge, manure or extra earth to be paid for separately)</t>
  </si>
  <si>
    <t>Digging holes in ordinary soil and refilling the same with the excavated earth mixed with manure or sludge in the ratio of 2:1 by volume (2 parts of stacked volume of earth after reduction by 20%: 1 part of stacked ‘ volume of manure after reduction by 8%) flooding with water, dressing including removal of rubbish and surplus earth. if any  with all leads and lifts (cost of manure, sludge or extra good earth if needed to be paid for separately):</t>
  </si>
  <si>
    <t>23.14.2</t>
  </si>
  <si>
    <t>Holes 60 cm dia, and 60 cm deep.</t>
  </si>
  <si>
    <t>each</t>
  </si>
  <si>
    <t>23.14.3</t>
  </si>
  <si>
    <t>holes 45 cm dia, and 45 cm deep.</t>
  </si>
  <si>
    <t>23.15
MP PWD SOR</t>
  </si>
  <si>
    <t>Providing and planting different variety of plants of approved quality and sizes as mentioned including making pits of required size at site, refilled with B.C. Soil mixture mannuring and pesticide etc complete (to be paid separately) including watering and 90 days maintenance from the date of final bill as per direction of engineer in charge complete in all respect (B.C Mixture paid separately).</t>
  </si>
  <si>
    <t>23.15.1</t>
  </si>
  <si>
    <t>Any of one from Plameriya alba, fycus benjameena. Malkikeya champa. Begnonia plumaric pudoca Plants (1.8 mtrs to 2.10 mtrs  height.</t>
  </si>
  <si>
    <t>23.15.2</t>
  </si>
  <si>
    <t>Any of one from Lantana VAR Red, Lantana Blue White, Hemelia Mini. lantana varicated, ticoma Redicens, Spi Oala, Golden Dunanta.(height 0.3 m to 0.45m)</t>
  </si>
  <si>
    <t>23.15.3</t>
  </si>
  <si>
    <t>Any of one from Hibiscus Vice Rai, GuI Phinia. Bamboo Varicated. Chandani Vencated, Hamilia Pattern, Bouganvellia. Canna Red/Yellow, Taqwamonasia. (height 0.3 m to 0.45 m)</t>
  </si>
  <si>
    <t>23.15.4</t>
  </si>
  <si>
    <t xml:space="preserve">Any Of one from Spathodia. Silver Oak, Thuja. Golden Bottle Brush, Exora Red (height 0.45 m to 0.60 m) </t>
  </si>
  <si>
    <t>23.15.5</t>
  </si>
  <si>
    <t>Any Of one from Glerodendron, Allamamala New, Allamanda Bail, Thima Bouganvellia .</t>
  </si>
  <si>
    <t>23.15.7</t>
  </si>
  <si>
    <t xml:space="preserve">Foxtail Palm (1.80mtrs to 2.10mtrs Height) </t>
  </si>
  <si>
    <t>23.15.9</t>
  </si>
  <si>
    <t xml:space="preserve">Ficus Varicated (1.80mtrs to 2.10 mtrs height) </t>
  </si>
  <si>
    <t>23.24
MP PWD SOR</t>
  </si>
  <si>
    <t xml:space="preserve">Preparation of mounds of various size and shape by available excavated /supplied earth in layers not exceeding 20 cm in depth, breaking clods, watering of each layer, dressing etc lead upto 50 meter and lift upto 1.5 m complete as per direction Of Officer-in-charge . 
</t>
  </si>
  <si>
    <t>23.25
MP PWD SOR</t>
  </si>
  <si>
    <t>Providing Circular Cement Concrete pots of specificd size, cast with cement concrete of nominal mix 1:2:4 (1 cement: 2 sand; 4 graded stone aggregate 6 mm nominal size), reinforced With 7 Nos (3 nos. horizontal and 4 nos. vertical "U" shape) M.S. wires of 3.5 mm dia as per design, including required form work, finishing with cement punning on exposed Surface, Curing for specified period and stacking in required rows and height, all complete as per direction of Officer-in-charge .</t>
  </si>
  <si>
    <t>23.25.1</t>
  </si>
  <si>
    <t>Top inside dia 35 cm, outer bottom dia 25 cm, total height 35 cm with wall thickness of 25.4 mm.</t>
  </si>
  <si>
    <t>SUMMARY SHEET</t>
  </si>
  <si>
    <t xml:space="preserve">Sr No. </t>
  </si>
  <si>
    <t>Item Description</t>
  </si>
  <si>
    <t>Total Amount 
(In Rs.)</t>
  </si>
  <si>
    <t>LANDSCAPING</t>
  </si>
  <si>
    <t>GRAND TOTAL</t>
  </si>
  <si>
    <t>SAY</t>
  </si>
  <si>
    <t>COBBLE PATHWAY</t>
  </si>
  <si>
    <t>CHAIN LINK FENCING</t>
  </si>
  <si>
    <t>DRIP IRRIGATION</t>
  </si>
  <si>
    <t>All kinds of soil</t>
  </si>
  <si>
    <t xml:space="preserve">Earth work in excavation by mechanical means (Hydraulic excavator) / manual means over areas (exceeding 30cm in depth. 1.5m in width as well as 10 sqm on plan) including disposal of excavated earth, lead upto 50m and lift upto 1.5m, disposed earth to be levelled and neatly dressed. </t>
  </si>
  <si>
    <t>Providing and laying in position cement concrete of specified grade excluding the cost of centering and shuttering All work up to plinth level.</t>
  </si>
  <si>
    <t>4.1.2</t>
  </si>
  <si>
    <t>Cement concrete grade M-15 (Nominal Mix) with 20 mm maximum size of stone aggregate</t>
  </si>
  <si>
    <t>Structural steel work in single section fixed with or without connecting plate including cutting, hoisting, fixing in position and applying a priming coat of approved steel primer all complete.</t>
  </si>
  <si>
    <t>Providing and fixing G.I. chain link fabric fencing of required width in mesh size 50x50mm including strengthening with 4mm dia wire or nuts, bolts and washers as required complete as per the direction of Engineer-in-charge.</t>
  </si>
  <si>
    <t>Cum</t>
  </si>
  <si>
    <t>SqM</t>
  </si>
  <si>
    <t>Kg</t>
  </si>
  <si>
    <t>CuM</t>
  </si>
  <si>
    <t>REVISED RATE AS PER UADD ORDER</t>
  </si>
  <si>
    <t>Sl No</t>
  </si>
  <si>
    <t xml:space="preserve">Unit </t>
  </si>
  <si>
    <t>Rate</t>
  </si>
  <si>
    <t>75 mm x 4kg</t>
  </si>
  <si>
    <t>Mtr</t>
  </si>
  <si>
    <t>63 mm x 4kg</t>
  </si>
  <si>
    <t>50 mm x 4kg</t>
  </si>
  <si>
    <t>Lateral 16 mm</t>
  </si>
  <si>
    <t>Nos</t>
  </si>
  <si>
    <t>Driper 4 lph</t>
  </si>
  <si>
    <t>Control Valves 63 mm</t>
  </si>
  <si>
    <t>Flush Valves 63 mm</t>
  </si>
  <si>
    <t>Venturyandamani fold 2"</t>
  </si>
  <si>
    <t>Bypass 2.5"</t>
  </si>
  <si>
    <t>Screen Filter 20 M3</t>
  </si>
  <si>
    <t>Sub Total</t>
  </si>
  <si>
    <t>Fitting &amp; Accessories 5%</t>
  </si>
  <si>
    <t>Total</t>
  </si>
  <si>
    <t>ESTIMATE OF DRIP IRRIGATION</t>
  </si>
  <si>
    <r>
      <rPr>
        <i/>
        <sz val="11"/>
        <color indexed="8"/>
        <rFont val="Century Gothic"/>
        <family val="2"/>
      </rPr>
      <t>in words</t>
    </r>
    <r>
      <rPr>
        <b/>
        <i/>
        <sz val="11"/>
        <color indexed="8"/>
        <rFont val="Century Gothic"/>
        <family val="2"/>
      </rPr>
      <t xml:space="preserve"> one crore fifity six lakhs </t>
    </r>
  </si>
</sst>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Red]0.00"/>
  </numFmts>
  <fonts count="43">
    <font>
      <sz val="11"/>
      <color theme="1"/>
      <name val="Century Gothic"/>
      <family val="2"/>
    </font>
    <font>
      <sz val="11"/>
      <color indexed="8"/>
      <name val="Century Gothic"/>
      <family val="2"/>
    </font>
    <font>
      <b/>
      <sz val="11"/>
      <color indexed="8"/>
      <name val="Century Gothic"/>
      <family val="2"/>
    </font>
    <font>
      <b/>
      <sz val="11"/>
      <name val="Century Gothic"/>
      <family val="2"/>
    </font>
    <font>
      <sz val="11"/>
      <name val="Times New Roman"/>
      <family val="1"/>
    </font>
    <font>
      <b/>
      <sz val="12"/>
      <color indexed="8"/>
      <name val="Century Gothic"/>
      <family val="2"/>
    </font>
    <font>
      <sz val="10"/>
      <name val="Arial"/>
      <family val="2"/>
    </font>
    <font>
      <b/>
      <sz val="12"/>
      <name val="Century Gothic"/>
      <family val="2"/>
    </font>
    <font>
      <b/>
      <i/>
      <sz val="11"/>
      <color indexed="8"/>
      <name val="Century Gothic"/>
      <family val="2"/>
    </font>
    <font>
      <i/>
      <sz val="11"/>
      <color indexed="8"/>
      <name val="Century Gothic"/>
      <family val="2"/>
    </font>
    <font>
      <b/>
      <sz val="18"/>
      <color indexed="56"/>
      <name val="Century Gothic"/>
      <family val="2"/>
    </font>
    <font>
      <b/>
      <sz val="15"/>
      <color indexed="56"/>
      <name val="Century Gothic"/>
      <family val="2"/>
    </font>
    <font>
      <b/>
      <sz val="13"/>
      <color indexed="56"/>
      <name val="Century Gothic"/>
      <family val="2"/>
    </font>
    <font>
      <b/>
      <sz val="11"/>
      <color indexed="56"/>
      <name val="Century Gothic"/>
      <family val="2"/>
    </font>
    <font>
      <sz val="11"/>
      <color indexed="17"/>
      <name val="Century Gothic"/>
      <family val="2"/>
    </font>
    <font>
      <sz val="11"/>
      <color indexed="20"/>
      <name val="Century Gothic"/>
      <family val="2"/>
    </font>
    <font>
      <sz val="11"/>
      <color indexed="60"/>
      <name val="Century Gothic"/>
      <family val="2"/>
    </font>
    <font>
      <sz val="11"/>
      <color indexed="62"/>
      <name val="Century Gothic"/>
      <family val="2"/>
    </font>
    <font>
      <b/>
      <sz val="11"/>
      <color indexed="63"/>
      <name val="Century Gothic"/>
      <family val="2"/>
    </font>
    <font>
      <b/>
      <sz val="11"/>
      <color indexed="52"/>
      <name val="Century Gothic"/>
      <family val="2"/>
    </font>
    <font>
      <sz val="11"/>
      <color indexed="52"/>
      <name val="Century Gothic"/>
      <family val="2"/>
    </font>
    <font>
      <b/>
      <sz val="11"/>
      <color indexed="9"/>
      <name val="Century Gothic"/>
      <family val="2"/>
    </font>
    <font>
      <sz val="11"/>
      <color indexed="10"/>
      <name val="Century Gothic"/>
      <family val="2"/>
    </font>
    <font>
      <i/>
      <sz val="11"/>
      <color indexed="23"/>
      <name val="Century Gothic"/>
      <family val="2"/>
    </font>
    <font>
      <sz val="11"/>
      <color indexed="9"/>
      <name val="Century Gothic"/>
      <family val="2"/>
    </font>
    <font>
      <sz val="11"/>
      <color theme="0"/>
      <name val="Century Gothic"/>
      <family val="2"/>
    </font>
    <font>
      <sz val="11"/>
      <color rgb="FF9C0006"/>
      <name val="Century Gothic"/>
      <family val="2"/>
    </font>
    <font>
      <b/>
      <sz val="11"/>
      <color rgb="FFFA7D00"/>
      <name val="Century Gothic"/>
      <family val="2"/>
    </font>
    <font>
      <b/>
      <sz val="11"/>
      <color theme="0"/>
      <name val="Century Gothic"/>
      <family val="2"/>
    </font>
    <font>
      <i/>
      <sz val="11"/>
      <color rgb="FF7F7F7F"/>
      <name val="Century Gothic"/>
      <family val="2"/>
    </font>
    <font>
      <sz val="11"/>
      <color rgb="FF006100"/>
      <name val="Century Gothic"/>
      <family val="2"/>
    </font>
    <font>
      <b/>
      <sz val="15"/>
      <color theme="3"/>
      <name val="Century Gothic"/>
      <family val="2"/>
    </font>
    <font>
      <b/>
      <sz val="13"/>
      <color theme="3"/>
      <name val="Century Gothic"/>
      <family val="2"/>
    </font>
    <font>
      <b/>
      <sz val="11"/>
      <color theme="3"/>
      <name val="Century Gothic"/>
      <family val="2"/>
    </font>
    <font>
      <sz val="11"/>
      <color rgb="FF3F3F76"/>
      <name val="Century Gothic"/>
      <family val="2"/>
    </font>
    <font>
      <sz val="11"/>
      <color rgb="FFFA7D00"/>
      <name val="Century Gothic"/>
      <family val="2"/>
    </font>
    <font>
      <sz val="11"/>
      <color rgb="FF9C6500"/>
      <name val="Century Gothic"/>
      <family val="2"/>
    </font>
    <font>
      <b/>
      <sz val="11"/>
      <color rgb="FF3F3F3F"/>
      <name val="Century Gothic"/>
      <family val="2"/>
    </font>
    <font>
      <b/>
      <sz val="18"/>
      <color theme="3"/>
      <name val="Century Gothic"/>
      <family val="2"/>
    </font>
    <font>
      <b/>
      <sz val="11"/>
      <color theme="1"/>
      <name val="Century Gothic"/>
      <family val="2"/>
    </font>
    <font>
      <sz val="11"/>
      <color rgb="FFFF0000"/>
      <name val="Century Gothic"/>
      <family val="2"/>
    </font>
    <font>
      <b/>
      <sz val="12"/>
      <color theme="1"/>
      <name val="Century Gothic"/>
      <family val="2"/>
    </font>
    <font>
      <b/>
      <i/>
      <sz val="11"/>
      <color theme="1"/>
      <name val="Century Gothic"/>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tint="-0.24997000396251678"/>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top/>
      <bottom style="medium"/>
    </border>
    <border>
      <left/>
      <right style="medium"/>
      <top/>
      <bottom style="medium"/>
    </border>
    <border>
      <left style="thin"/>
      <right style="thin"/>
      <top style="medium"/>
      <bottom style="medium"/>
    </border>
    <border>
      <left style="thin"/>
      <right style="medium"/>
      <top style="medium"/>
      <bottom style="medium"/>
    </border>
    <border>
      <left style="thin"/>
      <right style="thin"/>
      <top/>
      <bottom/>
    </border>
    <border>
      <left style="medium"/>
      <right style="thin"/>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medium"/>
      <right style="thin"/>
      <top style="thin"/>
      <bottom/>
    </border>
    <border>
      <left style="thin"/>
      <right style="medium"/>
      <top style="thin"/>
      <bottom/>
    </border>
    <border>
      <left style="medium"/>
      <right style="thin"/>
      <top/>
      <bottom/>
    </border>
    <border>
      <left style="thin"/>
      <right style="medium"/>
      <top/>
      <bottom/>
    </border>
    <border>
      <left style="double"/>
      <right style="thin"/>
      <top style="thin"/>
      <bottom style="thin"/>
    </border>
    <border>
      <left style="thin"/>
      <right style="double"/>
      <top style="thin"/>
      <bottom style="thin"/>
    </border>
    <border>
      <left/>
      <right/>
      <top/>
      <bottom style="thin"/>
    </border>
    <border>
      <left style="thin"/>
      <right/>
      <top style="thin"/>
      <bottom style="thin"/>
    </border>
    <border>
      <left/>
      <right/>
      <top style="thin"/>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6" fillId="0" borderId="0">
      <alignment/>
      <protection/>
    </xf>
    <xf numFmtId="0" fontId="4"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08">
    <xf numFmtId="0" fontId="0" fillId="0" borderId="0" xfId="0" applyFont="1" applyAlignment="1">
      <alignment/>
    </xf>
    <xf numFmtId="0" fontId="39" fillId="0" borderId="0" xfId="0" applyFont="1" applyAlignment="1">
      <alignment horizontal="center" vertical="center"/>
    </xf>
    <xf numFmtId="0" fontId="39" fillId="0" borderId="10" xfId="0" applyFont="1" applyBorder="1" applyAlignment="1">
      <alignment horizontal="center" vertical="center"/>
    </xf>
    <xf numFmtId="0" fontId="39" fillId="0" borderId="10" xfId="0" applyFont="1" applyBorder="1" applyAlignment="1">
      <alignment horizontal="center" vertical="center" wrapText="1"/>
    </xf>
    <xf numFmtId="2" fontId="39" fillId="0" borderId="10" xfId="0" applyNumberFormat="1" applyFont="1" applyBorder="1" applyAlignment="1">
      <alignment/>
    </xf>
    <xf numFmtId="2" fontId="39" fillId="0" borderId="10" xfId="0" applyNumberFormat="1" applyFont="1" applyBorder="1" applyAlignment="1">
      <alignment horizontal="right"/>
    </xf>
    <xf numFmtId="0" fontId="39" fillId="0" borderId="11" xfId="0" applyFont="1" applyBorder="1" applyAlignment="1">
      <alignment horizontal="center" vertical="center"/>
    </xf>
    <xf numFmtId="2" fontId="39" fillId="0" borderId="11" xfId="0" applyNumberFormat="1" applyFont="1" applyBorder="1" applyAlignment="1">
      <alignment/>
    </xf>
    <xf numFmtId="2" fontId="39" fillId="0" borderId="11" xfId="0" applyNumberFormat="1" applyFont="1" applyBorder="1" applyAlignment="1">
      <alignment horizontal="right"/>
    </xf>
    <xf numFmtId="0" fontId="39" fillId="0" borderId="0" xfId="0" applyFont="1" applyAlignment="1">
      <alignment/>
    </xf>
    <xf numFmtId="2" fontId="39" fillId="0" borderId="0" xfId="0" applyNumberFormat="1" applyFont="1" applyAlignment="1">
      <alignment/>
    </xf>
    <xf numFmtId="2" fontId="39" fillId="0" borderId="0" xfId="0" applyNumberFormat="1" applyFont="1" applyAlignment="1">
      <alignment horizontal="right"/>
    </xf>
    <xf numFmtId="2" fontId="39" fillId="0" borderId="10" xfId="0" applyNumberFormat="1" applyFont="1" applyBorder="1" applyAlignment="1">
      <alignment horizontal="center" vertical="center" wrapText="1"/>
    </xf>
    <xf numFmtId="0" fontId="39" fillId="0" borderId="11" xfId="0" applyFont="1" applyBorder="1" applyAlignment="1">
      <alignment horizontal="center" vertical="center" wrapText="1"/>
    </xf>
    <xf numFmtId="0" fontId="39" fillId="0" borderId="0" xfId="0" applyFont="1" applyAlignment="1">
      <alignment horizontal="center" vertical="center" wrapText="1"/>
    </xf>
    <xf numFmtId="0" fontId="39" fillId="33" borderId="12" xfId="0" applyFont="1" applyFill="1" applyBorder="1" applyAlignment="1">
      <alignment horizontal="center" vertical="center"/>
    </xf>
    <xf numFmtId="0" fontId="39" fillId="33" borderId="13" xfId="0" applyFont="1" applyFill="1" applyBorder="1" applyAlignment="1">
      <alignment horizontal="center" vertical="center" wrapText="1"/>
    </xf>
    <xf numFmtId="0" fontId="39" fillId="33" borderId="13" xfId="0" applyFont="1" applyFill="1" applyBorder="1" applyAlignment="1">
      <alignment horizontal="left" vertical="top"/>
    </xf>
    <xf numFmtId="2" fontId="39" fillId="33" borderId="13" xfId="0" applyNumberFormat="1" applyFont="1" applyFill="1" applyBorder="1" applyAlignment="1">
      <alignment horizontal="right"/>
    </xf>
    <xf numFmtId="2" fontId="39" fillId="33" borderId="13" xfId="0" applyNumberFormat="1" applyFont="1" applyFill="1" applyBorder="1" applyAlignment="1">
      <alignment/>
    </xf>
    <xf numFmtId="2" fontId="39" fillId="33" borderId="13" xfId="0" applyNumberFormat="1" applyFont="1" applyFill="1" applyBorder="1" applyAlignment="1">
      <alignment/>
    </xf>
    <xf numFmtId="2" fontId="39" fillId="33" borderId="14" xfId="0" applyNumberFormat="1" applyFont="1" applyFill="1" applyBorder="1" applyAlignment="1">
      <alignment/>
    </xf>
    <xf numFmtId="0" fontId="0" fillId="0" borderId="0" xfId="0" applyFont="1" applyAlignment="1">
      <alignment/>
    </xf>
    <xf numFmtId="0" fontId="0" fillId="0" borderId="0" xfId="0" applyFont="1" applyAlignment="1">
      <alignment horizontal="center" vertical="center"/>
    </xf>
    <xf numFmtId="0" fontId="0" fillId="0" borderId="10" xfId="0" applyNumberFormat="1" applyFont="1" applyBorder="1" applyAlignment="1">
      <alignment horizontal="left" vertical="top" wrapText="1"/>
    </xf>
    <xf numFmtId="2" fontId="0" fillId="0" borderId="10" xfId="0" applyNumberFormat="1" applyFont="1" applyBorder="1" applyAlignment="1">
      <alignment horizontal="right"/>
    </xf>
    <xf numFmtId="2" fontId="0" fillId="0" borderId="10" xfId="0" applyNumberFormat="1" applyFont="1" applyBorder="1" applyAlignment="1">
      <alignment/>
    </xf>
    <xf numFmtId="0" fontId="0" fillId="0" borderId="10" xfId="0" applyFont="1" applyBorder="1" applyAlignment="1">
      <alignment horizontal="left" vertical="top"/>
    </xf>
    <xf numFmtId="0" fontId="0" fillId="0" borderId="10" xfId="0" applyFont="1" applyBorder="1" applyAlignment="1">
      <alignment horizontal="left" vertical="top" wrapText="1"/>
    </xf>
    <xf numFmtId="0" fontId="0" fillId="0" borderId="11" xfId="0" applyFont="1" applyBorder="1" applyAlignment="1">
      <alignment horizontal="left" vertical="top"/>
    </xf>
    <xf numFmtId="2" fontId="0" fillId="0" borderId="11" xfId="0" applyNumberFormat="1" applyFont="1" applyBorder="1" applyAlignment="1">
      <alignment horizontal="right"/>
    </xf>
    <xf numFmtId="2" fontId="0" fillId="0" borderId="11" xfId="0" applyNumberFormat="1" applyFont="1" applyBorder="1" applyAlignment="1">
      <alignment/>
    </xf>
    <xf numFmtId="0" fontId="0" fillId="0" borderId="0" xfId="0" applyFont="1" applyAlignment="1">
      <alignment horizontal="left" vertical="top"/>
    </xf>
    <xf numFmtId="2" fontId="0" fillId="0" borderId="0" xfId="0" applyNumberFormat="1" applyFont="1" applyAlignment="1">
      <alignment horizontal="right"/>
    </xf>
    <xf numFmtId="2" fontId="0" fillId="0" borderId="0" xfId="0" applyNumberFormat="1" applyFont="1" applyAlignment="1">
      <alignment/>
    </xf>
    <xf numFmtId="0" fontId="39" fillId="34" borderId="10" xfId="0" applyFont="1" applyFill="1" applyBorder="1" applyAlignment="1">
      <alignment horizontal="center" vertical="center"/>
    </xf>
    <xf numFmtId="0" fontId="39" fillId="34" borderId="10" xfId="0" applyFont="1" applyFill="1" applyBorder="1" applyAlignment="1">
      <alignment horizontal="center" vertical="center" wrapText="1"/>
    </xf>
    <xf numFmtId="2" fontId="39" fillId="34" borderId="10" xfId="0" applyNumberFormat="1" applyFont="1" applyFill="1" applyBorder="1" applyAlignment="1">
      <alignment horizontal="center" vertical="center"/>
    </xf>
    <xf numFmtId="2" fontId="0" fillId="0" borderId="10" xfId="0" applyNumberFormat="1" applyFont="1" applyBorder="1" applyAlignment="1">
      <alignment horizontal="center"/>
    </xf>
    <xf numFmtId="2" fontId="39" fillId="0" borderId="10" xfId="0" applyNumberFormat="1" applyFont="1" applyBorder="1" applyAlignment="1">
      <alignment horizontal="center" vertical="center"/>
    </xf>
    <xf numFmtId="2" fontId="39" fillId="0" borderId="10" xfId="0" applyNumberFormat="1" applyFont="1" applyBorder="1" applyAlignment="1">
      <alignment horizontal="center"/>
    </xf>
    <xf numFmtId="2" fontId="39" fillId="0" borderId="10" xfId="0" applyNumberFormat="1" applyFont="1" applyBorder="1" applyAlignment="1">
      <alignment horizontal="center" wrapText="1"/>
    </xf>
    <xf numFmtId="2" fontId="39" fillId="0" borderId="10" xfId="0" applyNumberFormat="1" applyFont="1" applyFill="1" applyBorder="1" applyAlignment="1">
      <alignment horizontal="center"/>
    </xf>
    <xf numFmtId="0" fontId="0" fillId="0" borderId="10" xfId="0" applyFont="1" applyBorder="1" applyAlignment="1">
      <alignment vertical="center" wrapText="1"/>
    </xf>
    <xf numFmtId="0" fontId="0" fillId="0" borderId="10" xfId="0" applyFont="1" applyBorder="1" applyAlignment="1">
      <alignment horizontal="center"/>
    </xf>
    <xf numFmtId="0" fontId="0" fillId="0" borderId="10" xfId="0" applyFont="1" applyBorder="1" applyAlignment="1">
      <alignment/>
    </xf>
    <xf numFmtId="2" fontId="39" fillId="0" borderId="10" xfId="0" applyNumberFormat="1" applyFont="1" applyBorder="1" applyAlignment="1">
      <alignment/>
    </xf>
    <xf numFmtId="0" fontId="39" fillId="0" borderId="10" xfId="0" applyFont="1" applyBorder="1" applyAlignment="1">
      <alignment horizontal="center"/>
    </xf>
    <xf numFmtId="0" fontId="39" fillId="0" borderId="10" xfId="0" applyFont="1" applyBorder="1" applyAlignment="1">
      <alignment/>
    </xf>
    <xf numFmtId="0" fontId="0" fillId="0" borderId="10" xfId="0" applyFont="1" applyBorder="1" applyAlignment="1">
      <alignment vertical="center"/>
    </xf>
    <xf numFmtId="2" fontId="0" fillId="0" borderId="10" xfId="0" applyNumberFormat="1" applyFont="1" applyBorder="1" applyAlignment="1">
      <alignment/>
    </xf>
    <xf numFmtId="0" fontId="0" fillId="0" borderId="10" xfId="0" applyBorder="1" applyAlignment="1">
      <alignment wrapText="1"/>
    </xf>
    <xf numFmtId="0" fontId="39" fillId="34" borderId="15" xfId="0" applyFont="1" applyFill="1" applyBorder="1" applyAlignment="1">
      <alignment horizontal="center" vertical="center"/>
    </xf>
    <xf numFmtId="0" fontId="39" fillId="34" borderId="16" xfId="0" applyFont="1" applyFill="1" applyBorder="1" applyAlignment="1">
      <alignment horizontal="center" vertical="center"/>
    </xf>
    <xf numFmtId="0" fontId="39" fillId="34" borderId="16" xfId="0" applyFont="1" applyFill="1" applyBorder="1" applyAlignment="1">
      <alignment vertical="center"/>
    </xf>
    <xf numFmtId="0" fontId="0" fillId="34" borderId="16" xfId="0" applyFont="1" applyFill="1" applyBorder="1" applyAlignment="1">
      <alignment horizontal="center"/>
    </xf>
    <xf numFmtId="0" fontId="0" fillId="34" borderId="16" xfId="0" applyFont="1" applyFill="1" applyBorder="1" applyAlignment="1">
      <alignment/>
    </xf>
    <xf numFmtId="2" fontId="39" fillId="34" borderId="16" xfId="0" applyNumberFormat="1" applyFont="1" applyFill="1" applyBorder="1" applyAlignment="1">
      <alignment/>
    </xf>
    <xf numFmtId="0" fontId="39" fillId="34" borderId="16" xfId="0" applyFont="1" applyFill="1" applyBorder="1" applyAlignment="1">
      <alignment/>
    </xf>
    <xf numFmtId="2" fontId="39" fillId="34" borderId="17" xfId="0" applyNumberFormat="1" applyFont="1" applyFill="1" applyBorder="1" applyAlignment="1">
      <alignment/>
    </xf>
    <xf numFmtId="164" fontId="7" fillId="34" borderId="10" xfId="56" applyNumberFormat="1" applyFont="1" applyFill="1" applyBorder="1" applyAlignment="1">
      <alignment horizontal="center" vertical="center" wrapText="1"/>
      <protection/>
    </xf>
    <xf numFmtId="2" fontId="7" fillId="34" borderId="10" xfId="44" applyNumberFormat="1" applyFont="1" applyFill="1" applyBorder="1" applyAlignment="1">
      <alignment horizontal="center" vertical="center" wrapText="1"/>
    </xf>
    <xf numFmtId="0" fontId="39" fillId="0" borderId="10" xfId="0" applyFont="1" applyBorder="1" applyAlignment="1">
      <alignment horizontal="center" vertical="center"/>
    </xf>
    <xf numFmtId="0" fontId="41" fillId="0" borderId="10" xfId="0" applyFont="1" applyBorder="1" applyAlignment="1">
      <alignment vertical="center"/>
    </xf>
    <xf numFmtId="2" fontId="41" fillId="0" borderId="10" xfId="0" applyNumberFormat="1" applyFont="1" applyBorder="1" applyAlignment="1">
      <alignment vertical="center"/>
    </xf>
    <xf numFmtId="0" fontId="41" fillId="33" borderId="12" xfId="0" applyFont="1" applyFill="1" applyBorder="1" applyAlignment="1">
      <alignment vertical="center"/>
    </xf>
    <xf numFmtId="0" fontId="41" fillId="33" borderId="18" xfId="0" applyFont="1" applyFill="1" applyBorder="1" applyAlignment="1">
      <alignment/>
    </xf>
    <xf numFmtId="2" fontId="41" fillId="33" borderId="19" xfId="0" applyNumberFormat="1" applyFont="1" applyFill="1" applyBorder="1" applyAlignment="1">
      <alignment/>
    </xf>
    <xf numFmtId="0" fontId="41" fillId="0" borderId="20" xfId="0" applyFont="1" applyFill="1" applyBorder="1" applyAlignment="1">
      <alignment horizontal="right" vertical="center"/>
    </xf>
    <xf numFmtId="2" fontId="41" fillId="0" borderId="11" xfId="0" applyNumberFormat="1" applyFont="1" applyBorder="1" applyAlignment="1">
      <alignment vertical="center"/>
    </xf>
    <xf numFmtId="0" fontId="0" fillId="0" borderId="10" xfId="0" applyBorder="1" applyAlignment="1">
      <alignment/>
    </xf>
    <xf numFmtId="0" fontId="42" fillId="0" borderId="10" xfId="0" applyFont="1" applyBorder="1" applyAlignment="1">
      <alignment vertical="center"/>
    </xf>
    <xf numFmtId="0" fontId="0" fillId="0" borderId="0" xfId="0" applyAlignment="1">
      <alignment horizontal="center"/>
    </xf>
    <xf numFmtId="2" fontId="39" fillId="34" borderId="10" xfId="0" applyNumberFormat="1" applyFont="1" applyFill="1" applyBorder="1" applyAlignment="1">
      <alignment horizontal="center" vertical="center" wrapText="1"/>
    </xf>
    <xf numFmtId="0" fontId="39" fillId="0" borderId="21" xfId="0" applyFont="1" applyBorder="1" applyAlignment="1">
      <alignment horizontal="center" vertical="center"/>
    </xf>
    <xf numFmtId="0" fontId="39" fillId="0" borderId="18" xfId="0" applyFont="1" applyBorder="1" applyAlignment="1">
      <alignment horizontal="center" vertical="center"/>
    </xf>
    <xf numFmtId="0" fontId="39" fillId="0" borderId="19"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xf>
    <xf numFmtId="0" fontId="0" fillId="0" borderId="23" xfId="0" applyBorder="1" applyAlignment="1">
      <alignment horizontal="center"/>
    </xf>
    <xf numFmtId="0" fontId="0" fillId="0" borderId="24" xfId="0" applyBorder="1" applyAlignment="1">
      <alignment/>
    </xf>
    <xf numFmtId="0" fontId="0" fillId="0" borderId="25" xfId="0" applyBorder="1" applyAlignment="1">
      <alignment horizontal="center" vertical="center"/>
    </xf>
    <xf numFmtId="0" fontId="0" fillId="0" borderId="10" xfId="0" applyBorder="1" applyAlignment="1">
      <alignment horizontal="center"/>
    </xf>
    <xf numFmtId="0" fontId="0" fillId="0" borderId="26" xfId="0" applyBorder="1" applyAlignment="1">
      <alignment horizontal="center" vertical="center"/>
    </xf>
    <xf numFmtId="0" fontId="0" fillId="0" borderId="11" xfId="0" applyBorder="1" applyAlignment="1">
      <alignment/>
    </xf>
    <xf numFmtId="0" fontId="0" fillId="0" borderId="11" xfId="0" applyBorder="1" applyAlignment="1">
      <alignment horizontal="center"/>
    </xf>
    <xf numFmtId="0" fontId="0" fillId="0" borderId="27" xfId="0" applyBorder="1" applyAlignment="1">
      <alignment/>
    </xf>
    <xf numFmtId="0" fontId="39" fillId="0" borderId="18" xfId="0" applyFont="1" applyBorder="1" applyAlignment="1">
      <alignment/>
    </xf>
    <xf numFmtId="0" fontId="39" fillId="0" borderId="18" xfId="0" applyFont="1" applyBorder="1" applyAlignment="1">
      <alignment horizontal="center"/>
    </xf>
    <xf numFmtId="0" fontId="39" fillId="0" borderId="19" xfId="0" applyFont="1" applyBorder="1" applyAlignment="1">
      <alignment/>
    </xf>
    <xf numFmtId="0" fontId="0" fillId="0" borderId="28" xfId="0" applyBorder="1" applyAlignment="1">
      <alignment horizontal="center" vertical="center"/>
    </xf>
    <xf numFmtId="0" fontId="0" fillId="0" borderId="20" xfId="0" applyBorder="1" applyAlignment="1">
      <alignment/>
    </xf>
    <xf numFmtId="0" fontId="0" fillId="0" borderId="20" xfId="0" applyBorder="1" applyAlignment="1">
      <alignment horizontal="center"/>
    </xf>
    <xf numFmtId="0" fontId="0" fillId="0" borderId="29" xfId="0" applyBorder="1" applyAlignment="1">
      <alignment/>
    </xf>
    <xf numFmtId="0" fontId="41" fillId="0" borderId="21" xfId="0" applyFont="1" applyBorder="1" applyAlignment="1">
      <alignment horizontal="center" vertical="center"/>
    </xf>
    <xf numFmtId="0" fontId="41" fillId="0" borderId="18" xfId="0" applyFont="1" applyBorder="1" applyAlignment="1">
      <alignment/>
    </xf>
    <xf numFmtId="0" fontId="41" fillId="0" borderId="18" xfId="0" applyFont="1" applyBorder="1" applyAlignment="1">
      <alignment horizontal="center"/>
    </xf>
    <xf numFmtId="0" fontId="41" fillId="0" borderId="19" xfId="0" applyFont="1" applyBorder="1" applyAlignment="1">
      <alignment/>
    </xf>
    <xf numFmtId="0" fontId="39" fillId="0" borderId="10" xfId="0" applyFont="1" applyBorder="1" applyAlignment="1">
      <alignment/>
    </xf>
    <xf numFmtId="0" fontId="41" fillId="0" borderId="30" xfId="57" applyFont="1" applyBorder="1" applyAlignment="1">
      <alignment horizontal="center" vertical="center" wrapText="1"/>
      <protection/>
    </xf>
    <xf numFmtId="0" fontId="41" fillId="0" borderId="10" xfId="57" applyFont="1" applyBorder="1" applyAlignment="1">
      <alignment horizontal="center" vertical="center" wrapText="1"/>
      <protection/>
    </xf>
    <xf numFmtId="0" fontId="41" fillId="0" borderId="31" xfId="57" applyFont="1" applyBorder="1" applyAlignment="1">
      <alignment horizontal="center" vertical="center" wrapText="1"/>
      <protection/>
    </xf>
    <xf numFmtId="2" fontId="0" fillId="0" borderId="10" xfId="0" applyNumberFormat="1" applyFont="1" applyBorder="1" applyAlignment="1">
      <alignment horizontal="center"/>
    </xf>
    <xf numFmtId="0" fontId="39" fillId="0" borderId="32" xfId="0" applyFont="1" applyBorder="1" applyAlignment="1">
      <alignment horizontal="center" vertical="center"/>
    </xf>
    <xf numFmtId="0" fontId="3" fillId="0" borderId="33" xfId="0" applyFont="1" applyBorder="1" applyAlignment="1">
      <alignment horizontal="center"/>
    </xf>
    <xf numFmtId="0" fontId="3" fillId="0" borderId="34" xfId="0" applyFont="1" applyBorder="1" applyAlignment="1">
      <alignment horizontal="center"/>
    </xf>
    <xf numFmtId="0" fontId="3" fillId="0" borderId="35" xfId="0" applyFont="1" applyBorder="1" applyAlignment="1">
      <alignment horizontal="center"/>
    </xf>
    <xf numFmtId="0" fontId="39" fillId="0" borderId="0" xfId="0" applyFont="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2 2 2 2" xfId="56"/>
    <cellStyle name="Normal 3 2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9"/>
  <sheetViews>
    <sheetView tabSelected="1" zoomScalePageLayoutView="0" workbookViewId="0" topLeftCell="A1">
      <selection activeCell="C14" sqref="C14"/>
    </sheetView>
  </sheetViews>
  <sheetFormatPr defaultColWidth="9.00390625" defaultRowHeight="16.5"/>
  <cols>
    <col min="1" max="1" width="6.875" style="0" customWidth="1"/>
    <col min="2" max="2" width="52.75390625" style="0" customWidth="1"/>
    <col min="3" max="3" width="40.75390625" style="0" customWidth="1"/>
  </cols>
  <sheetData>
    <row r="1" spans="1:3" ht="16.5">
      <c r="A1" s="99" t="s">
        <v>99</v>
      </c>
      <c r="B1" s="100"/>
      <c r="C1" s="101"/>
    </row>
    <row r="2" spans="1:3" ht="30">
      <c r="A2" s="60" t="s">
        <v>100</v>
      </c>
      <c r="B2" s="60" t="s">
        <v>101</v>
      </c>
      <c r="C2" s="61" t="s">
        <v>102</v>
      </c>
    </row>
    <row r="3" spans="1:3" ht="16.5">
      <c r="A3" s="62">
        <v>1</v>
      </c>
      <c r="B3" s="63" t="s">
        <v>106</v>
      </c>
      <c r="C3" s="64">
        <f>'COBBLE PATHWAY'!K44</f>
        <v>2409142.75</v>
      </c>
    </row>
    <row r="4" spans="1:3" ht="16.5">
      <c r="A4" s="62">
        <v>2</v>
      </c>
      <c r="B4" s="63" t="s">
        <v>103</v>
      </c>
      <c r="C4" s="64">
        <f>LANDSCAPE!K55</f>
        <v>4162960</v>
      </c>
    </row>
    <row r="5" spans="1:3" ht="16.5">
      <c r="A5" s="62">
        <v>3</v>
      </c>
      <c r="B5" s="63" t="s">
        <v>107</v>
      </c>
      <c r="C5" s="64">
        <f>'CHAIN LINK FENCING'!L15</f>
        <v>2815018.812</v>
      </c>
    </row>
    <row r="6" spans="1:3" ht="17.25" thickBot="1">
      <c r="A6" s="62">
        <v>4</v>
      </c>
      <c r="B6" s="63" t="s">
        <v>108</v>
      </c>
      <c r="C6" s="64">
        <f>'DRIP IRRIGATION'!F17</f>
        <v>6304479.3</v>
      </c>
    </row>
    <row r="7" spans="1:3" ht="17.25" thickBot="1">
      <c r="A7" s="65"/>
      <c r="B7" s="66" t="s">
        <v>104</v>
      </c>
      <c r="C7" s="67">
        <f>SUM(C3:C6)</f>
        <v>15691600.862</v>
      </c>
    </row>
    <row r="8" spans="2:3" ht="16.5">
      <c r="B8" s="68" t="s">
        <v>105</v>
      </c>
      <c r="C8" s="69">
        <v>15600000</v>
      </c>
    </row>
    <row r="9" spans="1:3" ht="16.5">
      <c r="A9" s="70"/>
      <c r="B9" s="71" t="s">
        <v>140</v>
      </c>
      <c r="C9" s="70"/>
    </row>
  </sheetData>
  <sheetProtection/>
  <mergeCells count="1">
    <mergeCell ref="A1:C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44"/>
  <sheetViews>
    <sheetView view="pageBreakPreview" zoomScale="85" zoomScaleSheetLayoutView="85" zoomScalePageLayoutView="0" workbookViewId="0" topLeftCell="A1">
      <selection activeCell="A2" sqref="A2:K2"/>
    </sheetView>
  </sheetViews>
  <sheetFormatPr defaultColWidth="9.00390625" defaultRowHeight="16.5"/>
  <cols>
    <col min="1" max="1" width="6.75390625" style="1" customWidth="1"/>
    <col min="2" max="2" width="10.875" style="14" customWidth="1"/>
    <col min="3" max="3" width="35.50390625" style="32" customWidth="1"/>
    <col min="4" max="4" width="7.875" style="33" customWidth="1"/>
    <col min="5" max="6" width="7.875" style="34" customWidth="1"/>
    <col min="7" max="7" width="7.875" style="33" customWidth="1"/>
    <col min="8" max="8" width="10.375" style="10" customWidth="1"/>
    <col min="9" max="9" width="8.75390625" style="11" customWidth="1"/>
    <col min="10" max="10" width="8.875" style="11" customWidth="1"/>
    <col min="11" max="11" width="11.50390625" style="10" customWidth="1"/>
    <col min="12" max="16384" width="9.00390625" style="22" customWidth="1"/>
  </cols>
  <sheetData>
    <row r="1" spans="1:11" ht="16.5">
      <c r="A1" s="103" t="s">
        <v>31</v>
      </c>
      <c r="B1" s="103"/>
      <c r="C1" s="103"/>
      <c r="D1" s="103"/>
      <c r="E1" s="103"/>
      <c r="F1" s="103"/>
      <c r="G1" s="103"/>
      <c r="H1" s="103"/>
      <c r="I1" s="103"/>
      <c r="J1" s="103"/>
      <c r="K1" s="103"/>
    </row>
    <row r="2" spans="1:15" s="23" customFormat="1" ht="42.75">
      <c r="A2" s="35" t="s">
        <v>0</v>
      </c>
      <c r="B2" s="36" t="s">
        <v>1</v>
      </c>
      <c r="C2" s="36" t="s">
        <v>2</v>
      </c>
      <c r="D2" s="37" t="s">
        <v>3</v>
      </c>
      <c r="E2" s="37" t="s">
        <v>4</v>
      </c>
      <c r="F2" s="37" t="s">
        <v>5</v>
      </c>
      <c r="G2" s="37" t="s">
        <v>6</v>
      </c>
      <c r="H2" s="37" t="s">
        <v>7</v>
      </c>
      <c r="I2" s="37" t="s">
        <v>8</v>
      </c>
      <c r="J2" s="37" t="s">
        <v>9</v>
      </c>
      <c r="K2" s="37" t="s">
        <v>10</v>
      </c>
      <c r="L2" s="1"/>
      <c r="M2" s="1"/>
      <c r="N2" s="1"/>
      <c r="O2" s="1"/>
    </row>
    <row r="3" spans="1:11" ht="148.5">
      <c r="A3" s="2">
        <v>1</v>
      </c>
      <c r="B3" s="3" t="s">
        <v>12</v>
      </c>
      <c r="C3" s="24" t="s">
        <v>11</v>
      </c>
      <c r="D3" s="25"/>
      <c r="E3" s="26"/>
      <c r="F3" s="26"/>
      <c r="G3" s="25"/>
      <c r="H3" s="4"/>
      <c r="I3" s="5"/>
      <c r="J3" s="5"/>
      <c r="K3" s="4"/>
    </row>
    <row r="4" spans="1:11" ht="16.5">
      <c r="A4" s="2"/>
      <c r="B4" s="3"/>
      <c r="C4" s="27"/>
      <c r="D4" s="25">
        <v>1</v>
      </c>
      <c r="E4" s="26">
        <v>300</v>
      </c>
      <c r="F4" s="26">
        <v>2.5</v>
      </c>
      <c r="G4" s="25">
        <v>0.25</v>
      </c>
      <c r="H4" s="4">
        <f>G4*F4*E4*D4</f>
        <v>187.5</v>
      </c>
      <c r="I4" s="5"/>
      <c r="J4" s="5"/>
      <c r="K4" s="4"/>
    </row>
    <row r="5" spans="1:11" ht="16.5">
      <c r="A5" s="2"/>
      <c r="B5" s="3"/>
      <c r="C5" s="27"/>
      <c r="D5" s="25">
        <v>1</v>
      </c>
      <c r="E5" s="26">
        <v>250</v>
      </c>
      <c r="F5" s="26">
        <v>2.5</v>
      </c>
      <c r="G5" s="25">
        <v>0.25</v>
      </c>
      <c r="H5" s="4">
        <f>G5*F5*E5*D5</f>
        <v>156.25</v>
      </c>
      <c r="I5" s="5"/>
      <c r="J5" s="5"/>
      <c r="K5" s="4"/>
    </row>
    <row r="6" spans="1:11" ht="16.5">
      <c r="A6" s="2"/>
      <c r="B6" s="3"/>
      <c r="C6" s="27"/>
      <c r="D6" s="25">
        <v>2</v>
      </c>
      <c r="E6" s="26">
        <v>200</v>
      </c>
      <c r="F6" s="26">
        <v>0.4</v>
      </c>
      <c r="G6" s="25">
        <v>0.45</v>
      </c>
      <c r="H6" s="4">
        <f>G6*F6*E6*D6</f>
        <v>72.00000000000001</v>
      </c>
      <c r="I6" s="5"/>
      <c r="J6" s="5"/>
      <c r="K6" s="4"/>
    </row>
    <row r="7" spans="1:11" ht="16.5">
      <c r="A7" s="2"/>
      <c r="B7" s="3"/>
      <c r="C7" s="27"/>
      <c r="D7" s="25">
        <v>2</v>
      </c>
      <c r="E7" s="26">
        <v>150</v>
      </c>
      <c r="F7" s="26">
        <v>0.4</v>
      </c>
      <c r="G7" s="25">
        <v>0.45</v>
      </c>
      <c r="H7" s="4">
        <f>G7*F7*E7*D7</f>
        <v>54.00000000000001</v>
      </c>
      <c r="I7" s="5"/>
      <c r="J7" s="5"/>
      <c r="K7" s="4"/>
    </row>
    <row r="8" spans="1:11" ht="16.5">
      <c r="A8" s="2"/>
      <c r="B8" s="3"/>
      <c r="C8" s="27"/>
      <c r="D8" s="25"/>
      <c r="E8" s="26"/>
      <c r="F8" s="26"/>
      <c r="G8" s="25"/>
      <c r="H8" s="4">
        <f>SUM(H4:H7)</f>
        <v>469.75</v>
      </c>
      <c r="I8" s="5" t="s">
        <v>13</v>
      </c>
      <c r="J8" s="5">
        <v>127</v>
      </c>
      <c r="K8" s="4">
        <f>J8*H8</f>
        <v>59658.25</v>
      </c>
    </row>
    <row r="9" spans="1:11" ht="16.5">
      <c r="A9" s="2"/>
      <c r="B9" s="3"/>
      <c r="C9" s="27"/>
      <c r="D9" s="25"/>
      <c r="E9" s="26"/>
      <c r="F9" s="26"/>
      <c r="G9" s="25"/>
      <c r="H9" s="4"/>
      <c r="I9" s="5"/>
      <c r="J9" s="5"/>
      <c r="K9" s="4"/>
    </row>
    <row r="10" spans="1:11" ht="66">
      <c r="A10" s="2">
        <v>2</v>
      </c>
      <c r="B10" s="3">
        <v>2.27</v>
      </c>
      <c r="C10" s="28" t="s">
        <v>14</v>
      </c>
      <c r="D10" s="25"/>
      <c r="E10" s="26"/>
      <c r="F10" s="26"/>
      <c r="G10" s="25"/>
      <c r="H10" s="4"/>
      <c r="I10" s="5"/>
      <c r="J10" s="5"/>
      <c r="K10" s="4"/>
    </row>
    <row r="11" spans="1:11" ht="16.5">
      <c r="A11" s="2"/>
      <c r="B11" s="3" t="s">
        <v>15</v>
      </c>
      <c r="C11" s="27" t="s">
        <v>16</v>
      </c>
      <c r="D11" s="25"/>
      <c r="E11" s="26"/>
      <c r="F11" s="26"/>
      <c r="G11" s="25"/>
      <c r="H11" s="4"/>
      <c r="I11" s="5"/>
      <c r="J11" s="5"/>
      <c r="K11" s="4"/>
    </row>
    <row r="12" spans="1:11" ht="16.5">
      <c r="A12" s="2"/>
      <c r="B12" s="3"/>
      <c r="C12" s="27"/>
      <c r="D12" s="25">
        <v>1</v>
      </c>
      <c r="E12" s="26">
        <f>E4</f>
        <v>300</v>
      </c>
      <c r="F12" s="26">
        <v>2.5</v>
      </c>
      <c r="G12" s="25">
        <v>0.1</v>
      </c>
      <c r="H12" s="4">
        <f>G12*F12*E12*D12</f>
        <v>75</v>
      </c>
      <c r="I12" s="5"/>
      <c r="J12" s="5"/>
      <c r="K12" s="4"/>
    </row>
    <row r="13" spans="1:11" ht="16.5">
      <c r="A13" s="2"/>
      <c r="B13" s="3"/>
      <c r="C13" s="27"/>
      <c r="D13" s="25">
        <v>1</v>
      </c>
      <c r="E13" s="26">
        <f>E5</f>
        <v>250</v>
      </c>
      <c r="F13" s="26">
        <v>2.5</v>
      </c>
      <c r="G13" s="25">
        <v>0.1</v>
      </c>
      <c r="H13" s="4">
        <f>G13*F13*E13*D13</f>
        <v>62.5</v>
      </c>
      <c r="I13" s="5"/>
      <c r="J13" s="5"/>
      <c r="K13" s="4"/>
    </row>
    <row r="14" spans="1:11" ht="16.5">
      <c r="A14" s="2"/>
      <c r="B14" s="3"/>
      <c r="C14" s="27"/>
      <c r="D14" s="25">
        <v>2</v>
      </c>
      <c r="E14" s="26">
        <f>E6</f>
        <v>200</v>
      </c>
      <c r="F14" s="26">
        <v>0.4</v>
      </c>
      <c r="G14" s="25">
        <v>0.1</v>
      </c>
      <c r="H14" s="4">
        <f>G14*F14*E14*D14</f>
        <v>16.000000000000004</v>
      </c>
      <c r="I14" s="5"/>
      <c r="J14" s="5"/>
      <c r="K14" s="4"/>
    </row>
    <row r="15" spans="1:11" ht="16.5">
      <c r="A15" s="2"/>
      <c r="B15" s="3"/>
      <c r="C15" s="27"/>
      <c r="D15" s="25">
        <v>2</v>
      </c>
      <c r="E15" s="26">
        <f>E7</f>
        <v>150</v>
      </c>
      <c r="F15" s="26">
        <v>0.4</v>
      </c>
      <c r="G15" s="25">
        <v>0.1</v>
      </c>
      <c r="H15" s="4">
        <f>G15*F15*E15*D15</f>
        <v>12.000000000000002</v>
      </c>
      <c r="I15" s="5"/>
      <c r="J15" s="5"/>
      <c r="K15" s="4"/>
    </row>
    <row r="16" spans="1:11" ht="16.5">
      <c r="A16" s="2"/>
      <c r="B16" s="3"/>
      <c r="C16" s="27"/>
      <c r="D16" s="25"/>
      <c r="E16" s="26"/>
      <c r="F16" s="26"/>
      <c r="G16" s="25"/>
      <c r="H16" s="4">
        <f>SUM(H12:H15)</f>
        <v>165.5</v>
      </c>
      <c r="I16" s="5" t="s">
        <v>13</v>
      </c>
      <c r="J16" s="5">
        <v>628</v>
      </c>
      <c r="K16" s="4">
        <f>J16*H16</f>
        <v>103934</v>
      </c>
    </row>
    <row r="17" spans="1:11" ht="16.5">
      <c r="A17" s="2"/>
      <c r="B17" s="3"/>
      <c r="C17" s="27"/>
      <c r="D17" s="25"/>
      <c r="E17" s="26"/>
      <c r="F17" s="26"/>
      <c r="G17" s="25"/>
      <c r="H17" s="4"/>
      <c r="I17" s="5"/>
      <c r="J17" s="5"/>
      <c r="K17" s="4"/>
    </row>
    <row r="18" spans="1:11" ht="66">
      <c r="A18" s="2">
        <v>3</v>
      </c>
      <c r="B18" s="3">
        <v>4.1</v>
      </c>
      <c r="C18" s="28" t="s">
        <v>17</v>
      </c>
      <c r="D18" s="25"/>
      <c r="E18" s="26"/>
      <c r="F18" s="26"/>
      <c r="G18" s="25"/>
      <c r="H18" s="4"/>
      <c r="I18" s="5"/>
      <c r="J18" s="5"/>
      <c r="K18" s="4"/>
    </row>
    <row r="19" spans="1:11" ht="49.5">
      <c r="A19" s="2"/>
      <c r="B19" s="3" t="s">
        <v>18</v>
      </c>
      <c r="C19" s="28" t="s">
        <v>19</v>
      </c>
      <c r="D19" s="25"/>
      <c r="E19" s="26"/>
      <c r="F19" s="26"/>
      <c r="G19" s="25"/>
      <c r="H19" s="4"/>
      <c r="I19" s="5"/>
      <c r="J19" s="5"/>
      <c r="K19" s="4"/>
    </row>
    <row r="20" spans="1:11" ht="16.5">
      <c r="A20" s="2"/>
      <c r="B20" s="3"/>
      <c r="C20" s="27"/>
      <c r="D20" s="25">
        <v>1</v>
      </c>
      <c r="E20" s="26">
        <f>E12</f>
        <v>300</v>
      </c>
      <c r="F20" s="26">
        <v>2.5</v>
      </c>
      <c r="G20" s="25">
        <v>0.1</v>
      </c>
      <c r="H20" s="4">
        <f>G20*F20*E20*D20</f>
        <v>75</v>
      </c>
      <c r="I20" s="5"/>
      <c r="J20" s="5"/>
      <c r="K20" s="4"/>
    </row>
    <row r="21" spans="1:11" ht="16.5">
      <c r="A21" s="2"/>
      <c r="B21" s="3"/>
      <c r="C21" s="27"/>
      <c r="D21" s="25">
        <v>1</v>
      </c>
      <c r="E21" s="26">
        <f>E13</f>
        <v>250</v>
      </c>
      <c r="F21" s="26">
        <v>2.5</v>
      </c>
      <c r="G21" s="25">
        <v>0.1</v>
      </c>
      <c r="H21" s="4">
        <f>G21*F21*E21*D21</f>
        <v>62.5</v>
      </c>
      <c r="I21" s="5"/>
      <c r="J21" s="5"/>
      <c r="K21" s="4"/>
    </row>
    <row r="22" spans="1:11" ht="16.5">
      <c r="A22" s="2"/>
      <c r="B22" s="3"/>
      <c r="C22" s="27"/>
      <c r="D22" s="25">
        <v>1</v>
      </c>
      <c r="E22" s="26">
        <f>E14</f>
        <v>200</v>
      </c>
      <c r="F22" s="26">
        <v>0.4</v>
      </c>
      <c r="G22" s="25">
        <v>0.1</v>
      </c>
      <c r="H22" s="4">
        <f>G22*F22*E22*D22</f>
        <v>8.000000000000002</v>
      </c>
      <c r="I22" s="5"/>
      <c r="J22" s="5"/>
      <c r="K22" s="4"/>
    </row>
    <row r="23" spans="1:11" ht="16.5">
      <c r="A23" s="2"/>
      <c r="B23" s="3"/>
      <c r="C23" s="27"/>
      <c r="D23" s="25">
        <v>1</v>
      </c>
      <c r="E23" s="26">
        <f>E15</f>
        <v>150</v>
      </c>
      <c r="F23" s="26">
        <v>0.4</v>
      </c>
      <c r="G23" s="25">
        <v>0.1</v>
      </c>
      <c r="H23" s="4">
        <f>G23*F23*E23*D23</f>
        <v>6.000000000000001</v>
      </c>
      <c r="I23" s="5"/>
      <c r="J23" s="5"/>
      <c r="K23" s="4"/>
    </row>
    <row r="24" spans="1:11" ht="16.5">
      <c r="A24" s="2"/>
      <c r="B24" s="3"/>
      <c r="C24" s="27"/>
      <c r="D24" s="25"/>
      <c r="E24" s="26"/>
      <c r="F24" s="26"/>
      <c r="G24" s="25"/>
      <c r="H24" s="4">
        <f>SUM(H20:H23)</f>
        <v>151.5</v>
      </c>
      <c r="I24" s="5" t="s">
        <v>13</v>
      </c>
      <c r="J24" s="5">
        <v>3595</v>
      </c>
      <c r="K24" s="4">
        <f>J24*H24</f>
        <v>544642.5</v>
      </c>
    </row>
    <row r="25" spans="1:11" ht="99">
      <c r="A25" s="2">
        <v>4</v>
      </c>
      <c r="B25" s="3">
        <v>5.1</v>
      </c>
      <c r="C25" s="28" t="s">
        <v>20</v>
      </c>
      <c r="D25" s="25"/>
      <c r="E25" s="26"/>
      <c r="F25" s="26"/>
      <c r="G25" s="25"/>
      <c r="H25" s="4"/>
      <c r="I25" s="5"/>
      <c r="J25" s="5"/>
      <c r="K25" s="4"/>
    </row>
    <row r="26" spans="1:11" ht="49.5">
      <c r="A26" s="2"/>
      <c r="B26" s="3" t="s">
        <v>21</v>
      </c>
      <c r="C26" s="28" t="s">
        <v>22</v>
      </c>
      <c r="D26" s="25"/>
      <c r="E26" s="26"/>
      <c r="F26" s="26"/>
      <c r="G26" s="25"/>
      <c r="H26" s="4"/>
      <c r="I26" s="5"/>
      <c r="J26" s="5"/>
      <c r="K26" s="4"/>
    </row>
    <row r="27" spans="1:11" ht="16.5">
      <c r="A27" s="2"/>
      <c r="B27" s="3"/>
      <c r="C27" s="27"/>
      <c r="D27" s="25">
        <v>1</v>
      </c>
      <c r="E27" s="26">
        <f>E20</f>
        <v>300</v>
      </c>
      <c r="F27" s="26">
        <v>0.3</v>
      </c>
      <c r="G27" s="25">
        <v>0.2</v>
      </c>
      <c r="H27" s="4">
        <f>G27*F27*E27*D27</f>
        <v>18</v>
      </c>
      <c r="I27" s="5"/>
      <c r="J27" s="5"/>
      <c r="K27" s="4"/>
    </row>
    <row r="28" spans="1:11" ht="16.5">
      <c r="A28" s="2"/>
      <c r="B28" s="3"/>
      <c r="C28" s="27"/>
      <c r="D28" s="25">
        <v>1</v>
      </c>
      <c r="E28" s="26">
        <f>E21</f>
        <v>250</v>
      </c>
      <c r="F28" s="26">
        <v>0.3</v>
      </c>
      <c r="G28" s="25">
        <v>0.2</v>
      </c>
      <c r="H28" s="4">
        <f>G28*F28*E28*D28</f>
        <v>15</v>
      </c>
      <c r="I28" s="5"/>
      <c r="J28" s="5"/>
      <c r="K28" s="4"/>
    </row>
    <row r="29" spans="1:11" ht="16.5">
      <c r="A29" s="2"/>
      <c r="B29" s="3"/>
      <c r="C29" s="27"/>
      <c r="D29" s="25"/>
      <c r="E29" s="26"/>
      <c r="F29" s="26"/>
      <c r="G29" s="25"/>
      <c r="H29" s="4">
        <f>SUM(H27:H28)</f>
        <v>33</v>
      </c>
      <c r="I29" s="5" t="s">
        <v>13</v>
      </c>
      <c r="J29" s="5">
        <v>4728</v>
      </c>
      <c r="K29" s="4">
        <f>J29*H29</f>
        <v>156024</v>
      </c>
    </row>
    <row r="30" spans="1:11" ht="154.5" customHeight="1">
      <c r="A30" s="2">
        <v>5</v>
      </c>
      <c r="B30" s="3"/>
      <c r="C30" s="28" t="s">
        <v>23</v>
      </c>
      <c r="D30" s="25"/>
      <c r="E30" s="26"/>
      <c r="F30" s="26"/>
      <c r="G30" s="25"/>
      <c r="H30" s="4"/>
      <c r="I30" s="5"/>
      <c r="J30" s="5"/>
      <c r="K30" s="4"/>
    </row>
    <row r="31" spans="1:11" ht="16.5">
      <c r="A31" s="2"/>
      <c r="B31" s="3"/>
      <c r="C31" s="27"/>
      <c r="D31" s="25">
        <v>1</v>
      </c>
      <c r="E31" s="26">
        <f>E27</f>
        <v>300</v>
      </c>
      <c r="F31" s="26">
        <v>2</v>
      </c>
      <c r="G31" s="25"/>
      <c r="H31" s="4">
        <f>F31*E31*D31</f>
        <v>600</v>
      </c>
      <c r="I31" s="5"/>
      <c r="J31" s="5"/>
      <c r="K31" s="4"/>
    </row>
    <row r="32" spans="1:11" ht="16.5">
      <c r="A32" s="2"/>
      <c r="B32" s="3"/>
      <c r="C32" s="27"/>
      <c r="D32" s="25">
        <v>1</v>
      </c>
      <c r="E32" s="26">
        <f>E28</f>
        <v>250</v>
      </c>
      <c r="F32" s="26">
        <v>2</v>
      </c>
      <c r="G32" s="25"/>
      <c r="H32" s="4">
        <f>F32*E32*D32</f>
        <v>500</v>
      </c>
      <c r="I32" s="5"/>
      <c r="J32" s="5"/>
      <c r="K32" s="4"/>
    </row>
    <row r="33" spans="1:11" ht="16.5">
      <c r="A33" s="2"/>
      <c r="B33" s="3"/>
      <c r="C33" s="27"/>
      <c r="D33" s="25"/>
      <c r="E33" s="26"/>
      <c r="F33" s="26"/>
      <c r="G33" s="25"/>
      <c r="H33" s="4">
        <f>SUM(H31:H32)</f>
        <v>1100</v>
      </c>
      <c r="I33" s="5" t="s">
        <v>24</v>
      </c>
      <c r="J33" s="5">
        <v>1250</v>
      </c>
      <c r="K33" s="4">
        <f>J33*H33</f>
        <v>1375000</v>
      </c>
    </row>
    <row r="34" spans="1:11" ht="16.5">
      <c r="A34" s="2"/>
      <c r="B34" s="3"/>
      <c r="C34" s="27"/>
      <c r="D34" s="25"/>
      <c r="E34" s="26"/>
      <c r="F34" s="26"/>
      <c r="G34" s="25"/>
      <c r="H34" s="4"/>
      <c r="I34" s="5"/>
      <c r="J34" s="5"/>
      <c r="K34" s="4"/>
    </row>
    <row r="35" spans="1:11" ht="99">
      <c r="A35" s="2">
        <v>6</v>
      </c>
      <c r="B35" s="12">
        <v>5.2</v>
      </c>
      <c r="C35" s="28" t="s">
        <v>25</v>
      </c>
      <c r="D35" s="25"/>
      <c r="E35" s="26"/>
      <c r="F35" s="26"/>
      <c r="G35" s="25"/>
      <c r="H35" s="4"/>
      <c r="I35" s="5"/>
      <c r="J35" s="5"/>
      <c r="K35" s="4"/>
    </row>
    <row r="36" spans="1:11" ht="66">
      <c r="A36" s="2"/>
      <c r="B36" s="3" t="s">
        <v>26</v>
      </c>
      <c r="C36" s="28" t="s">
        <v>27</v>
      </c>
      <c r="D36" s="25"/>
      <c r="E36" s="26"/>
      <c r="F36" s="26"/>
      <c r="G36" s="25"/>
      <c r="H36" s="4"/>
      <c r="I36" s="5"/>
      <c r="J36" s="5"/>
      <c r="K36" s="4"/>
    </row>
    <row r="37" spans="1:11" ht="16.5">
      <c r="A37" s="2"/>
      <c r="B37" s="3"/>
      <c r="C37" s="27"/>
      <c r="D37" s="102" t="s">
        <v>32</v>
      </c>
      <c r="E37" s="102"/>
      <c r="F37" s="102"/>
      <c r="G37" s="102"/>
      <c r="H37" s="4">
        <f>H29*0.8%*7850</f>
        <v>2072.4</v>
      </c>
      <c r="I37" s="5" t="s">
        <v>28</v>
      </c>
      <c r="J37" s="5">
        <v>60</v>
      </c>
      <c r="K37" s="4">
        <f>J37*H37</f>
        <v>124344</v>
      </c>
    </row>
    <row r="38" spans="1:11" ht="16.5">
      <c r="A38" s="2"/>
      <c r="B38" s="3"/>
      <c r="C38" s="27"/>
      <c r="D38" s="25"/>
      <c r="E38" s="26"/>
      <c r="F38" s="26"/>
      <c r="G38" s="25"/>
      <c r="H38" s="4"/>
      <c r="I38" s="5"/>
      <c r="J38" s="5"/>
      <c r="K38" s="4"/>
    </row>
    <row r="39" spans="1:11" ht="49.5">
      <c r="A39" s="2">
        <v>7</v>
      </c>
      <c r="B39" s="3">
        <v>20.1</v>
      </c>
      <c r="C39" s="28" t="s">
        <v>33</v>
      </c>
      <c r="D39" s="25"/>
      <c r="E39" s="26"/>
      <c r="F39" s="26"/>
      <c r="G39" s="25"/>
      <c r="H39" s="4"/>
      <c r="I39" s="5"/>
      <c r="J39" s="5"/>
      <c r="K39" s="4"/>
    </row>
    <row r="40" spans="1:11" ht="33">
      <c r="A40" s="2"/>
      <c r="B40" s="3" t="s">
        <v>29</v>
      </c>
      <c r="C40" s="28" t="s">
        <v>34</v>
      </c>
      <c r="D40" s="25"/>
      <c r="E40" s="26"/>
      <c r="F40" s="26"/>
      <c r="G40" s="25"/>
      <c r="H40" s="4"/>
      <c r="I40" s="5"/>
      <c r="J40" s="5"/>
      <c r="K40" s="4"/>
    </row>
    <row r="41" spans="1:11" ht="16.5">
      <c r="A41" s="2"/>
      <c r="B41" s="3"/>
      <c r="C41" s="27"/>
      <c r="D41" s="25">
        <v>2</v>
      </c>
      <c r="E41" s="26">
        <f>E31</f>
        <v>300</v>
      </c>
      <c r="F41" s="26"/>
      <c r="G41" s="25">
        <v>0.3</v>
      </c>
      <c r="H41" s="4">
        <f>G41*E41*D41</f>
        <v>180</v>
      </c>
      <c r="I41" s="5"/>
      <c r="J41" s="5"/>
      <c r="K41" s="4"/>
    </row>
    <row r="42" spans="1:11" ht="16.5">
      <c r="A42" s="2"/>
      <c r="B42" s="3"/>
      <c r="C42" s="27"/>
      <c r="D42" s="25">
        <v>2</v>
      </c>
      <c r="E42" s="26">
        <f>E32</f>
        <v>250</v>
      </c>
      <c r="F42" s="26"/>
      <c r="G42" s="25">
        <v>0.3</v>
      </c>
      <c r="H42" s="4">
        <f>G42*E42*D42</f>
        <v>150</v>
      </c>
      <c r="I42" s="5"/>
      <c r="J42" s="5"/>
      <c r="K42" s="4"/>
    </row>
    <row r="43" spans="1:11" ht="17.25" thickBot="1">
      <c r="A43" s="6"/>
      <c r="B43" s="13"/>
      <c r="C43" s="29"/>
      <c r="D43" s="30"/>
      <c r="E43" s="31"/>
      <c r="F43" s="31"/>
      <c r="G43" s="30"/>
      <c r="H43" s="7">
        <f>SUM(H41:H42)</f>
        <v>330</v>
      </c>
      <c r="I43" s="8" t="s">
        <v>24</v>
      </c>
      <c r="J43" s="8">
        <v>138</v>
      </c>
      <c r="K43" s="7">
        <f>J43*H43</f>
        <v>45540</v>
      </c>
    </row>
    <row r="44" spans="1:11" s="9" customFormat="1" ht="15" thickBot="1">
      <c r="A44" s="15"/>
      <c r="B44" s="16"/>
      <c r="C44" s="17" t="s">
        <v>30</v>
      </c>
      <c r="D44" s="18"/>
      <c r="E44" s="19"/>
      <c r="F44" s="19"/>
      <c r="G44" s="18"/>
      <c r="H44" s="20"/>
      <c r="I44" s="18"/>
      <c r="J44" s="18"/>
      <c r="K44" s="21">
        <f>SUM(K3:K43)</f>
        <v>2409142.75</v>
      </c>
    </row>
  </sheetData>
  <sheetProtection/>
  <mergeCells count="2">
    <mergeCell ref="D37:G37"/>
    <mergeCell ref="A1:K1"/>
  </mergeCells>
  <printOptions/>
  <pageMargins left="0.7" right="0.7" top="0.75" bottom="0.75" header="0.3" footer="0.3"/>
  <pageSetup orientation="portrait" paperSize="9" scale="64" r:id="rId1"/>
</worksheet>
</file>

<file path=xl/worksheets/sheet3.xml><?xml version="1.0" encoding="utf-8"?>
<worksheet xmlns="http://schemas.openxmlformats.org/spreadsheetml/2006/main" xmlns:r="http://schemas.openxmlformats.org/officeDocument/2006/relationships">
  <dimension ref="A1:K55"/>
  <sheetViews>
    <sheetView zoomScalePageLayoutView="0" workbookViewId="0" topLeftCell="A49">
      <selection activeCell="E5" sqref="E5"/>
    </sheetView>
  </sheetViews>
  <sheetFormatPr defaultColWidth="9.00390625" defaultRowHeight="16.5"/>
  <cols>
    <col min="1" max="1" width="6.375" style="0" customWidth="1"/>
    <col min="2" max="2" width="10.00390625" style="0" customWidth="1"/>
    <col min="3" max="3" width="40.25390625" style="0" customWidth="1"/>
    <col min="4" max="7" width="9.00390625" style="0" customWidth="1"/>
    <col min="10" max="10" width="11.125" style="0" customWidth="1"/>
    <col min="11" max="11" width="11.00390625" style="0" customWidth="1"/>
  </cols>
  <sheetData>
    <row r="1" spans="1:11" ht="16.5">
      <c r="A1" s="104" t="s">
        <v>35</v>
      </c>
      <c r="B1" s="105"/>
      <c r="C1" s="105"/>
      <c r="D1" s="105"/>
      <c r="E1" s="105"/>
      <c r="F1" s="105"/>
      <c r="G1" s="105"/>
      <c r="H1" s="105"/>
      <c r="I1" s="105"/>
      <c r="J1" s="105"/>
      <c r="K1" s="106"/>
    </row>
    <row r="2" spans="1:11" ht="30">
      <c r="A2" s="2" t="s">
        <v>36</v>
      </c>
      <c r="B2" s="3" t="s">
        <v>37</v>
      </c>
      <c r="C2" s="3" t="s">
        <v>38</v>
      </c>
      <c r="D2" s="39" t="s">
        <v>39</v>
      </c>
      <c r="E2" s="2" t="s">
        <v>40</v>
      </c>
      <c r="F2" s="2" t="s">
        <v>41</v>
      </c>
      <c r="G2" s="3" t="s">
        <v>42</v>
      </c>
      <c r="H2" s="40" t="s">
        <v>43</v>
      </c>
      <c r="I2" s="40" t="s">
        <v>8</v>
      </c>
      <c r="J2" s="41" t="s">
        <v>44</v>
      </c>
      <c r="K2" s="42" t="s">
        <v>45</v>
      </c>
    </row>
    <row r="3" spans="1:11" ht="165">
      <c r="A3" s="2">
        <v>1</v>
      </c>
      <c r="B3" s="3" t="s">
        <v>46</v>
      </c>
      <c r="C3" s="43" t="s">
        <v>47</v>
      </c>
      <c r="D3" s="44">
        <v>2</v>
      </c>
      <c r="E3" s="45">
        <v>600</v>
      </c>
      <c r="F3" s="45">
        <v>3</v>
      </c>
      <c r="G3" s="45">
        <v>0.6</v>
      </c>
      <c r="H3" s="46">
        <f>G3*F3*E3*D3</f>
        <v>2160</v>
      </c>
      <c r="I3" s="47"/>
      <c r="J3" s="46"/>
      <c r="K3" s="46"/>
    </row>
    <row r="4" spans="1:11" ht="16.5">
      <c r="A4" s="2"/>
      <c r="B4" s="3"/>
      <c r="C4" s="43"/>
      <c r="D4" s="44">
        <v>2</v>
      </c>
      <c r="E4" s="45">
        <v>400</v>
      </c>
      <c r="F4" s="45">
        <v>3</v>
      </c>
      <c r="G4" s="45">
        <v>0.6</v>
      </c>
      <c r="H4" s="46">
        <f>G4*F4*E4*D4</f>
        <v>1439.9999999999998</v>
      </c>
      <c r="I4" s="47"/>
      <c r="J4" s="46"/>
      <c r="K4" s="46"/>
    </row>
    <row r="5" spans="1:11" ht="16.5">
      <c r="A5" s="2"/>
      <c r="B5" s="3"/>
      <c r="C5" s="43"/>
      <c r="D5" s="44"/>
      <c r="E5" s="45"/>
      <c r="F5" s="45"/>
      <c r="G5" s="45"/>
      <c r="H5" s="46">
        <f>SUM(H3:H4)</f>
        <v>3600</v>
      </c>
      <c r="I5" s="47" t="s">
        <v>13</v>
      </c>
      <c r="J5" s="46">
        <v>207</v>
      </c>
      <c r="K5" s="46">
        <f>J5*H5</f>
        <v>745200</v>
      </c>
    </row>
    <row r="6" spans="1:11" ht="66">
      <c r="A6" s="2">
        <v>2</v>
      </c>
      <c r="B6" s="3" t="s">
        <v>48</v>
      </c>
      <c r="C6" s="43" t="s">
        <v>49</v>
      </c>
      <c r="D6" s="44">
        <v>2</v>
      </c>
      <c r="E6" s="45">
        <f>E3</f>
        <v>600</v>
      </c>
      <c r="F6" s="45">
        <v>3</v>
      </c>
      <c r="G6" s="45">
        <v>0.2</v>
      </c>
      <c r="H6" s="46">
        <f>G6*F6*E6*D6</f>
        <v>720.0000000000001</v>
      </c>
      <c r="I6" s="47"/>
      <c r="J6" s="46"/>
      <c r="K6" s="46"/>
    </row>
    <row r="7" spans="1:11" ht="16.5">
      <c r="A7" s="2"/>
      <c r="B7" s="3"/>
      <c r="C7" s="43"/>
      <c r="D7" s="44">
        <v>2</v>
      </c>
      <c r="E7" s="45">
        <f>E4</f>
        <v>400</v>
      </c>
      <c r="F7" s="45">
        <v>3</v>
      </c>
      <c r="G7" s="45">
        <v>0.2</v>
      </c>
      <c r="H7" s="46">
        <f>G7*F7*E7*D7</f>
        <v>480.00000000000006</v>
      </c>
      <c r="I7" s="47"/>
      <c r="J7" s="46"/>
      <c r="K7" s="46"/>
    </row>
    <row r="8" spans="1:11" ht="16.5">
      <c r="A8" s="2"/>
      <c r="B8" s="3"/>
      <c r="C8" s="43"/>
      <c r="D8" s="44"/>
      <c r="E8" s="45"/>
      <c r="F8" s="45"/>
      <c r="G8" s="45"/>
      <c r="H8" s="46">
        <f>SUM(H6:H7)</f>
        <v>1200.0000000000002</v>
      </c>
      <c r="I8" s="47" t="s">
        <v>13</v>
      </c>
      <c r="J8" s="46">
        <v>568</v>
      </c>
      <c r="K8" s="46">
        <f>J8*H8</f>
        <v>681600.0000000001</v>
      </c>
    </row>
    <row r="9" spans="1:11" ht="16.5">
      <c r="A9" s="2"/>
      <c r="B9" s="3"/>
      <c r="C9" s="43"/>
      <c r="D9" s="44"/>
      <c r="E9" s="45"/>
      <c r="F9" s="45"/>
      <c r="G9" s="45"/>
      <c r="H9" s="46"/>
      <c r="I9" s="47"/>
      <c r="J9" s="46"/>
      <c r="K9" s="46"/>
    </row>
    <row r="10" spans="1:11" ht="66">
      <c r="A10" s="2">
        <v>3</v>
      </c>
      <c r="B10" s="3" t="s">
        <v>50</v>
      </c>
      <c r="C10" s="43" t="s">
        <v>51</v>
      </c>
      <c r="D10" s="44">
        <v>2</v>
      </c>
      <c r="E10" s="45">
        <f>E6</f>
        <v>600</v>
      </c>
      <c r="F10" s="45">
        <v>3</v>
      </c>
      <c r="G10" s="45">
        <v>0.2</v>
      </c>
      <c r="H10" s="46">
        <f aca="true" t="shared" si="0" ref="H10:H15">G10*F10*E10*D10</f>
        <v>720.0000000000001</v>
      </c>
      <c r="I10" s="47"/>
      <c r="J10" s="46"/>
      <c r="K10" s="46"/>
    </row>
    <row r="11" spans="1:11" ht="16.5">
      <c r="A11" s="2"/>
      <c r="B11" s="3"/>
      <c r="C11" s="43"/>
      <c r="D11" s="44">
        <v>2</v>
      </c>
      <c r="E11" s="45">
        <f>E7</f>
        <v>400</v>
      </c>
      <c r="F11" s="45">
        <v>3</v>
      </c>
      <c r="G11" s="45">
        <v>0.2</v>
      </c>
      <c r="H11" s="46">
        <f t="shared" si="0"/>
        <v>480.00000000000006</v>
      </c>
      <c r="I11" s="47"/>
      <c r="J11" s="46"/>
      <c r="K11" s="46"/>
    </row>
    <row r="12" spans="1:11" ht="16.5">
      <c r="A12" s="2"/>
      <c r="B12" s="3"/>
      <c r="C12" s="43"/>
      <c r="D12" s="44"/>
      <c r="E12" s="45"/>
      <c r="F12" s="45"/>
      <c r="G12" s="45"/>
      <c r="H12" s="46">
        <f>SUM(H10:H11)</f>
        <v>1200.0000000000002</v>
      </c>
      <c r="I12" s="47" t="s">
        <v>13</v>
      </c>
      <c r="J12" s="46">
        <v>715</v>
      </c>
      <c r="K12" s="46">
        <f>J12*H12</f>
        <v>858000.0000000001</v>
      </c>
    </row>
    <row r="13" spans="1:11" ht="16.5">
      <c r="A13" s="2"/>
      <c r="B13" s="3"/>
      <c r="C13" s="43"/>
      <c r="D13" s="44"/>
      <c r="E13" s="45"/>
      <c r="F13" s="45"/>
      <c r="G13" s="45"/>
      <c r="H13" s="46"/>
      <c r="I13" s="47"/>
      <c r="J13" s="46"/>
      <c r="K13" s="46"/>
    </row>
    <row r="14" spans="1:11" ht="66">
      <c r="A14" s="2">
        <v>4</v>
      </c>
      <c r="B14" s="3" t="s">
        <v>52</v>
      </c>
      <c r="C14" s="43" t="s">
        <v>53</v>
      </c>
      <c r="D14" s="44">
        <v>2</v>
      </c>
      <c r="E14" s="45">
        <f>E10</f>
        <v>600</v>
      </c>
      <c r="F14" s="45">
        <v>3</v>
      </c>
      <c r="G14" s="45">
        <v>0.2</v>
      </c>
      <c r="H14" s="46">
        <f t="shared" si="0"/>
        <v>720.0000000000001</v>
      </c>
      <c r="I14" s="47"/>
      <c r="J14" s="46"/>
      <c r="K14" s="46"/>
    </row>
    <row r="15" spans="1:11" ht="16.5">
      <c r="A15" s="2"/>
      <c r="B15" s="3"/>
      <c r="C15" s="43"/>
      <c r="D15" s="44">
        <v>2</v>
      </c>
      <c r="E15" s="45">
        <f>E11</f>
        <v>400</v>
      </c>
      <c r="F15" s="45">
        <v>3</v>
      </c>
      <c r="G15" s="45">
        <v>0.2</v>
      </c>
      <c r="H15" s="46">
        <f t="shared" si="0"/>
        <v>480.00000000000006</v>
      </c>
      <c r="I15" s="47"/>
      <c r="J15" s="46"/>
      <c r="K15" s="46"/>
    </row>
    <row r="16" spans="1:11" ht="16.5">
      <c r="A16" s="2"/>
      <c r="B16" s="3"/>
      <c r="C16" s="43"/>
      <c r="D16" s="44"/>
      <c r="E16" s="45"/>
      <c r="F16" s="45"/>
      <c r="G16" s="45"/>
      <c r="H16" s="46">
        <f>SUM(H14:H15)</f>
        <v>1200.0000000000002</v>
      </c>
      <c r="I16" s="47" t="s">
        <v>13</v>
      </c>
      <c r="J16" s="46">
        <v>816</v>
      </c>
      <c r="K16" s="46">
        <f>J16*H16</f>
        <v>979200.0000000002</v>
      </c>
    </row>
    <row r="17" spans="1:11" ht="16.5">
      <c r="A17" s="2"/>
      <c r="B17" s="2"/>
      <c r="C17" s="43"/>
      <c r="D17" s="44"/>
      <c r="E17" s="45"/>
      <c r="F17" s="45"/>
      <c r="G17" s="45"/>
      <c r="H17" s="46"/>
      <c r="I17" s="47"/>
      <c r="J17" s="46"/>
      <c r="K17" s="46"/>
    </row>
    <row r="18" spans="1:11" ht="42.75">
      <c r="A18" s="2">
        <v>5</v>
      </c>
      <c r="B18" s="3" t="s">
        <v>54</v>
      </c>
      <c r="C18" s="43" t="s">
        <v>55</v>
      </c>
      <c r="D18" s="44">
        <v>2</v>
      </c>
      <c r="E18" s="45">
        <f>E14</f>
        <v>600</v>
      </c>
      <c r="F18" s="45">
        <v>3</v>
      </c>
      <c r="G18" s="45"/>
      <c r="H18" s="46">
        <f>F18*E18*D18</f>
        <v>3600</v>
      </c>
      <c r="I18" s="47"/>
      <c r="J18" s="46"/>
      <c r="K18" s="46"/>
    </row>
    <row r="19" spans="1:11" ht="16.5">
      <c r="A19" s="2"/>
      <c r="B19" s="3"/>
      <c r="C19" s="43"/>
      <c r="D19" s="44">
        <v>2</v>
      </c>
      <c r="E19" s="45">
        <f>E15</f>
        <v>400</v>
      </c>
      <c r="F19" s="45">
        <v>3</v>
      </c>
      <c r="G19" s="45"/>
      <c r="H19" s="46">
        <f>F19*E19*D19</f>
        <v>2400</v>
      </c>
      <c r="I19" s="47"/>
      <c r="J19" s="46"/>
      <c r="K19" s="46"/>
    </row>
    <row r="20" spans="1:11" ht="16.5">
      <c r="A20" s="2"/>
      <c r="B20" s="3"/>
      <c r="C20" s="43"/>
      <c r="D20" s="44"/>
      <c r="E20" s="45"/>
      <c r="F20" s="45"/>
      <c r="G20" s="45"/>
      <c r="H20" s="46">
        <f>SUM(H18:H19)</f>
        <v>6000</v>
      </c>
      <c r="I20" s="47" t="s">
        <v>56</v>
      </c>
      <c r="J20" s="46">
        <v>495</v>
      </c>
      <c r="K20" s="46">
        <f>J20*H20/100</f>
        <v>29700</v>
      </c>
    </row>
    <row r="21" spans="1:11" ht="16.5">
      <c r="A21" s="2"/>
      <c r="B21" s="2"/>
      <c r="C21" s="43"/>
      <c r="D21" s="44"/>
      <c r="E21" s="45"/>
      <c r="F21" s="45"/>
      <c r="G21" s="45"/>
      <c r="H21" s="46"/>
      <c r="I21" s="47"/>
      <c r="J21" s="46"/>
      <c r="K21" s="46"/>
    </row>
    <row r="22" spans="1:11" ht="66">
      <c r="A22" s="2">
        <v>6</v>
      </c>
      <c r="B22" s="3" t="s">
        <v>57</v>
      </c>
      <c r="C22" s="43" t="s">
        <v>58</v>
      </c>
      <c r="D22" s="44">
        <v>2</v>
      </c>
      <c r="E22" s="45">
        <v>500</v>
      </c>
      <c r="F22" s="45">
        <v>3</v>
      </c>
      <c r="G22" s="45"/>
      <c r="H22" s="46">
        <f>F22*E22*D22</f>
        <v>3000</v>
      </c>
      <c r="I22" s="47" t="s">
        <v>56</v>
      </c>
      <c r="J22" s="46">
        <v>168</v>
      </c>
      <c r="K22" s="46">
        <f>J22*H22/100</f>
        <v>5040</v>
      </c>
    </row>
    <row r="23" spans="1:11" ht="16.5">
      <c r="A23" s="2"/>
      <c r="B23" s="2"/>
      <c r="C23" s="43"/>
      <c r="D23" s="44"/>
      <c r="E23" s="45"/>
      <c r="F23" s="45"/>
      <c r="G23" s="45"/>
      <c r="H23" s="46"/>
      <c r="I23" s="47"/>
      <c r="J23" s="46"/>
      <c r="K23" s="46"/>
    </row>
    <row r="24" spans="1:11" ht="42.75">
      <c r="A24" s="2">
        <v>7</v>
      </c>
      <c r="B24" s="3" t="s">
        <v>59</v>
      </c>
      <c r="C24" s="43" t="s">
        <v>60</v>
      </c>
      <c r="D24" s="44">
        <v>2</v>
      </c>
      <c r="E24" s="45">
        <v>500</v>
      </c>
      <c r="F24" s="45">
        <v>3</v>
      </c>
      <c r="G24" s="45"/>
      <c r="H24" s="46">
        <f>F24*E24*D24</f>
        <v>3000</v>
      </c>
      <c r="I24" s="47" t="s">
        <v>56</v>
      </c>
      <c r="J24" s="46">
        <v>126</v>
      </c>
      <c r="K24" s="46">
        <f>J24*H24/100</f>
        <v>3780</v>
      </c>
    </row>
    <row r="25" spans="1:11" ht="16.5">
      <c r="A25" s="2"/>
      <c r="B25" s="2"/>
      <c r="C25" s="43"/>
      <c r="D25" s="44"/>
      <c r="E25" s="45"/>
      <c r="F25" s="45"/>
      <c r="G25" s="45"/>
      <c r="H25" s="46"/>
      <c r="I25" s="47"/>
      <c r="J25" s="46"/>
      <c r="K25" s="46"/>
    </row>
    <row r="26" spans="1:11" ht="82.5">
      <c r="A26" s="2">
        <v>8</v>
      </c>
      <c r="B26" s="3" t="s">
        <v>61</v>
      </c>
      <c r="C26" s="43" t="s">
        <v>62</v>
      </c>
      <c r="D26" s="44">
        <v>2</v>
      </c>
      <c r="E26" s="45">
        <v>500</v>
      </c>
      <c r="F26" s="45">
        <v>3</v>
      </c>
      <c r="G26" s="45">
        <v>0.2</v>
      </c>
      <c r="H26" s="46">
        <f>G26*F26*E26*D26</f>
        <v>600.0000000000001</v>
      </c>
      <c r="I26" s="47" t="s">
        <v>13</v>
      </c>
      <c r="J26" s="46">
        <v>18</v>
      </c>
      <c r="K26" s="46">
        <f>J26*H26</f>
        <v>10800.000000000002</v>
      </c>
    </row>
    <row r="27" spans="1:11" ht="16.5">
      <c r="A27" s="2"/>
      <c r="B27" s="2"/>
      <c r="C27" s="43"/>
      <c r="D27" s="44"/>
      <c r="E27" s="45"/>
      <c r="F27" s="45"/>
      <c r="G27" s="45"/>
      <c r="H27" s="46"/>
      <c r="I27" s="47"/>
      <c r="J27" s="46"/>
      <c r="K27" s="46"/>
    </row>
    <row r="28" spans="1:11" ht="49.5">
      <c r="A28" s="2">
        <v>9</v>
      </c>
      <c r="B28" s="3" t="s">
        <v>63</v>
      </c>
      <c r="C28" s="43" t="s">
        <v>64</v>
      </c>
      <c r="D28" s="44"/>
      <c r="E28" s="45"/>
      <c r="F28" s="45"/>
      <c r="G28" s="45"/>
      <c r="H28" s="48"/>
      <c r="I28" s="48"/>
      <c r="J28" s="48"/>
      <c r="K28" s="46"/>
    </row>
    <row r="29" spans="1:11" ht="33">
      <c r="A29" s="2"/>
      <c r="B29" s="2"/>
      <c r="C29" s="43" t="s">
        <v>65</v>
      </c>
      <c r="D29" s="44"/>
      <c r="E29" s="45"/>
      <c r="F29" s="45"/>
      <c r="G29" s="45"/>
      <c r="H29" s="46">
        <f>H16+H12+H8</f>
        <v>3600.000000000001</v>
      </c>
      <c r="I29" s="47" t="s">
        <v>13</v>
      </c>
      <c r="J29" s="46">
        <v>12</v>
      </c>
      <c r="K29" s="46">
        <f>J29*H29</f>
        <v>43200.000000000015</v>
      </c>
    </row>
    <row r="30" spans="1:11" ht="16.5">
      <c r="A30" s="2"/>
      <c r="B30" s="2"/>
      <c r="C30" s="43"/>
      <c r="D30" s="44"/>
      <c r="E30" s="45"/>
      <c r="F30" s="45"/>
      <c r="G30" s="45"/>
      <c r="H30" s="46"/>
      <c r="I30" s="47"/>
      <c r="J30" s="46"/>
      <c r="K30" s="46"/>
    </row>
    <row r="31" spans="1:11" ht="115.5">
      <c r="A31" s="2">
        <v>10</v>
      </c>
      <c r="B31" s="12" t="s">
        <v>46</v>
      </c>
      <c r="C31" s="43" t="s">
        <v>66</v>
      </c>
      <c r="D31" s="44"/>
      <c r="E31" s="45"/>
      <c r="F31" s="45"/>
      <c r="G31" s="45"/>
      <c r="H31" s="46"/>
      <c r="I31" s="47"/>
      <c r="J31" s="46"/>
      <c r="K31" s="46"/>
    </row>
    <row r="32" spans="1:11" ht="16.5">
      <c r="A32" s="2"/>
      <c r="B32" s="2" t="s">
        <v>67</v>
      </c>
      <c r="C32" s="49" t="s">
        <v>68</v>
      </c>
      <c r="D32" s="44">
        <v>2</v>
      </c>
      <c r="E32" s="45">
        <v>500</v>
      </c>
      <c r="F32" s="45">
        <v>3</v>
      </c>
      <c r="G32" s="45"/>
      <c r="H32" s="46">
        <f>F32*E32*D32</f>
        <v>3000</v>
      </c>
      <c r="I32" s="47" t="s">
        <v>56</v>
      </c>
      <c r="J32" s="46">
        <v>4002</v>
      </c>
      <c r="K32" s="46">
        <f>J32*H32/100</f>
        <v>120060</v>
      </c>
    </row>
    <row r="33" spans="1:11" ht="16.5">
      <c r="A33" s="2"/>
      <c r="B33" s="2"/>
      <c r="C33" s="49"/>
      <c r="D33" s="44"/>
      <c r="E33" s="45"/>
      <c r="F33" s="45"/>
      <c r="G33" s="45"/>
      <c r="H33" s="46"/>
      <c r="I33" s="47"/>
      <c r="J33" s="46"/>
      <c r="K33" s="46"/>
    </row>
    <row r="34" spans="1:11" ht="280.5">
      <c r="A34" s="2">
        <v>11</v>
      </c>
      <c r="B34" s="3" t="s">
        <v>69</v>
      </c>
      <c r="C34" s="43" t="s">
        <v>70</v>
      </c>
      <c r="D34" s="44">
        <v>2</v>
      </c>
      <c r="E34" s="45">
        <v>500</v>
      </c>
      <c r="F34" s="45">
        <v>0.4</v>
      </c>
      <c r="G34" s="45">
        <v>0.4</v>
      </c>
      <c r="H34" s="46">
        <f>G34*F34*E34*D34</f>
        <v>160.00000000000003</v>
      </c>
      <c r="I34" s="47" t="s">
        <v>13</v>
      </c>
      <c r="J34" s="46">
        <v>75</v>
      </c>
      <c r="K34" s="46">
        <f>J34*H34</f>
        <v>12000.000000000002</v>
      </c>
    </row>
    <row r="35" spans="1:11" ht="16.5">
      <c r="A35" s="2"/>
      <c r="B35" s="2"/>
      <c r="C35" s="43"/>
      <c r="D35" s="44"/>
      <c r="E35" s="45"/>
      <c r="F35" s="45"/>
      <c r="G35" s="45"/>
      <c r="H35" s="46"/>
      <c r="I35" s="47"/>
      <c r="J35" s="46"/>
      <c r="K35" s="46"/>
    </row>
    <row r="36" spans="1:11" ht="181.5">
      <c r="A36" s="2">
        <v>12</v>
      </c>
      <c r="B36" s="2">
        <v>23.14</v>
      </c>
      <c r="C36" s="43" t="s">
        <v>71</v>
      </c>
      <c r="D36" s="44"/>
      <c r="E36" s="45"/>
      <c r="F36" s="45"/>
      <c r="G36" s="45"/>
      <c r="H36" s="46"/>
      <c r="I36" s="47"/>
      <c r="J36" s="46"/>
      <c r="K36" s="46"/>
    </row>
    <row r="37" spans="1:11" ht="16.5">
      <c r="A37" s="2"/>
      <c r="B37" s="2" t="s">
        <v>72</v>
      </c>
      <c r="C37" s="49" t="s">
        <v>73</v>
      </c>
      <c r="D37" s="44">
        <v>100</v>
      </c>
      <c r="E37" s="45"/>
      <c r="F37" s="45"/>
      <c r="G37" s="45"/>
      <c r="H37" s="46">
        <f>D37</f>
        <v>100</v>
      </c>
      <c r="I37" s="47" t="s">
        <v>74</v>
      </c>
      <c r="J37" s="46">
        <v>68</v>
      </c>
      <c r="K37" s="46">
        <f>J37*H37</f>
        <v>6800</v>
      </c>
    </row>
    <row r="38" spans="1:11" ht="16.5">
      <c r="A38" s="2"/>
      <c r="B38" s="2" t="s">
        <v>75</v>
      </c>
      <c r="C38" s="49" t="s">
        <v>76</v>
      </c>
      <c r="D38" s="44">
        <v>200</v>
      </c>
      <c r="E38" s="45"/>
      <c r="F38" s="45"/>
      <c r="G38" s="45"/>
      <c r="H38" s="46">
        <f>D38</f>
        <v>200</v>
      </c>
      <c r="I38" s="47" t="s">
        <v>74</v>
      </c>
      <c r="J38" s="46">
        <v>21</v>
      </c>
      <c r="K38" s="46">
        <f>J38*H38</f>
        <v>4200</v>
      </c>
    </row>
    <row r="39" spans="1:11" ht="16.5">
      <c r="A39" s="2"/>
      <c r="B39" s="2"/>
      <c r="C39" s="49"/>
      <c r="D39" s="44"/>
      <c r="E39" s="45"/>
      <c r="F39" s="45"/>
      <c r="G39" s="45"/>
      <c r="H39" s="46"/>
      <c r="I39" s="47"/>
      <c r="J39" s="46"/>
      <c r="K39" s="46"/>
    </row>
    <row r="40" spans="1:11" ht="181.5">
      <c r="A40" s="2">
        <v>13</v>
      </c>
      <c r="B40" s="3" t="s">
        <v>77</v>
      </c>
      <c r="C40" s="43" t="s">
        <v>78</v>
      </c>
      <c r="D40" s="44"/>
      <c r="E40" s="45"/>
      <c r="F40" s="45"/>
      <c r="G40" s="45"/>
      <c r="H40" s="46"/>
      <c r="I40" s="47"/>
      <c r="J40" s="46"/>
      <c r="K40" s="46"/>
    </row>
    <row r="41" spans="1:11" ht="66">
      <c r="A41" s="2"/>
      <c r="B41" s="2" t="s">
        <v>79</v>
      </c>
      <c r="C41" s="43" t="s">
        <v>80</v>
      </c>
      <c r="D41" s="44">
        <v>50</v>
      </c>
      <c r="E41" s="45"/>
      <c r="F41" s="45"/>
      <c r="G41" s="45"/>
      <c r="H41" s="46">
        <v>100</v>
      </c>
      <c r="I41" s="47" t="s">
        <v>74</v>
      </c>
      <c r="J41" s="46">
        <v>645</v>
      </c>
      <c r="K41" s="46">
        <f>J41*H41</f>
        <v>64500</v>
      </c>
    </row>
    <row r="42" spans="1:11" ht="66">
      <c r="A42" s="2"/>
      <c r="B42" s="2" t="s">
        <v>81</v>
      </c>
      <c r="C42" s="43" t="s">
        <v>82</v>
      </c>
      <c r="D42" s="44">
        <v>600</v>
      </c>
      <c r="E42" s="45"/>
      <c r="F42" s="45"/>
      <c r="G42" s="45"/>
      <c r="H42" s="46">
        <v>1000</v>
      </c>
      <c r="I42" s="47" t="s">
        <v>74</v>
      </c>
      <c r="J42" s="46">
        <v>33</v>
      </c>
      <c r="K42" s="46">
        <f aca="true" t="shared" si="1" ref="K42:K50">J42*H42</f>
        <v>33000</v>
      </c>
    </row>
    <row r="43" spans="1:11" ht="82.5">
      <c r="A43" s="2"/>
      <c r="B43" s="2" t="s">
        <v>83</v>
      </c>
      <c r="C43" s="43" t="s">
        <v>84</v>
      </c>
      <c r="D43" s="44">
        <v>75</v>
      </c>
      <c r="E43" s="45"/>
      <c r="F43" s="45"/>
      <c r="G43" s="45"/>
      <c r="H43" s="46">
        <v>150</v>
      </c>
      <c r="I43" s="47" t="s">
        <v>74</v>
      </c>
      <c r="J43" s="46">
        <v>54</v>
      </c>
      <c r="K43" s="46">
        <f t="shared" si="1"/>
        <v>8100</v>
      </c>
    </row>
    <row r="44" spans="1:11" ht="49.5">
      <c r="A44" s="2"/>
      <c r="B44" s="2" t="s">
        <v>85</v>
      </c>
      <c r="C44" s="43" t="s">
        <v>86</v>
      </c>
      <c r="D44" s="44">
        <v>50</v>
      </c>
      <c r="E44" s="45"/>
      <c r="F44" s="45"/>
      <c r="G44" s="45"/>
      <c r="H44" s="46">
        <v>100</v>
      </c>
      <c r="I44" s="47" t="s">
        <v>74</v>
      </c>
      <c r="J44" s="46">
        <v>319</v>
      </c>
      <c r="K44" s="46">
        <f t="shared" si="1"/>
        <v>31900</v>
      </c>
    </row>
    <row r="45" spans="1:11" ht="49.5">
      <c r="A45" s="2"/>
      <c r="B45" s="2" t="s">
        <v>87</v>
      </c>
      <c r="C45" s="43" t="s">
        <v>88</v>
      </c>
      <c r="D45" s="44">
        <v>150</v>
      </c>
      <c r="E45" s="45"/>
      <c r="F45" s="45"/>
      <c r="G45" s="45"/>
      <c r="H45" s="46">
        <v>300</v>
      </c>
      <c r="I45" s="47" t="s">
        <v>74</v>
      </c>
      <c r="J45" s="46">
        <v>96</v>
      </c>
      <c r="K45" s="46">
        <f t="shared" si="1"/>
        <v>28800</v>
      </c>
    </row>
    <row r="46" spans="1:11" ht="16.5">
      <c r="A46" s="2"/>
      <c r="B46" s="2" t="s">
        <v>89</v>
      </c>
      <c r="C46" s="43" t="s">
        <v>90</v>
      </c>
      <c r="D46" s="44">
        <v>60</v>
      </c>
      <c r="E46" s="45"/>
      <c r="F46" s="45"/>
      <c r="G46" s="45"/>
      <c r="H46" s="46">
        <v>120</v>
      </c>
      <c r="I46" s="47" t="s">
        <v>74</v>
      </c>
      <c r="J46" s="46">
        <v>1784</v>
      </c>
      <c r="K46" s="46">
        <f t="shared" si="1"/>
        <v>214080</v>
      </c>
    </row>
    <row r="47" spans="1:11" ht="33">
      <c r="A47" s="2"/>
      <c r="B47" s="2" t="s">
        <v>91</v>
      </c>
      <c r="C47" s="43" t="s">
        <v>92</v>
      </c>
      <c r="D47" s="44">
        <v>50</v>
      </c>
      <c r="E47" s="45"/>
      <c r="F47" s="45"/>
      <c r="G47" s="45"/>
      <c r="H47" s="46">
        <v>100</v>
      </c>
      <c r="I47" s="47" t="s">
        <v>74</v>
      </c>
      <c r="J47" s="46">
        <v>994</v>
      </c>
      <c r="K47" s="46">
        <f t="shared" si="1"/>
        <v>99400</v>
      </c>
    </row>
    <row r="48" spans="1:11" ht="16.5">
      <c r="A48" s="2"/>
      <c r="B48" s="2"/>
      <c r="C48" s="49"/>
      <c r="D48" s="44"/>
      <c r="E48" s="45"/>
      <c r="F48" s="45"/>
      <c r="G48" s="45"/>
      <c r="H48" s="46"/>
      <c r="I48" s="47"/>
      <c r="J48" s="46"/>
      <c r="K48" s="46"/>
    </row>
    <row r="49" spans="1:11" ht="16.5">
      <c r="A49" s="2"/>
      <c r="B49" s="2"/>
      <c r="C49" s="43"/>
      <c r="D49" s="44"/>
      <c r="E49" s="45"/>
      <c r="F49" s="45"/>
      <c r="G49" s="45"/>
      <c r="H49" s="46"/>
      <c r="I49" s="47"/>
      <c r="J49" s="46"/>
      <c r="K49" s="46"/>
    </row>
    <row r="50" spans="1:11" ht="132">
      <c r="A50" s="2">
        <v>15</v>
      </c>
      <c r="B50" s="3" t="s">
        <v>93</v>
      </c>
      <c r="C50" s="43" t="s">
        <v>94</v>
      </c>
      <c r="D50" s="38">
        <v>100</v>
      </c>
      <c r="E50" s="50">
        <v>5</v>
      </c>
      <c r="F50" s="50">
        <v>4</v>
      </c>
      <c r="G50" s="50">
        <v>0.6</v>
      </c>
      <c r="H50" s="46">
        <f>G50*F50*E50*D50</f>
        <v>1200</v>
      </c>
      <c r="I50" s="47" t="s">
        <v>13</v>
      </c>
      <c r="J50" s="46">
        <v>153</v>
      </c>
      <c r="K50" s="46">
        <f t="shared" si="1"/>
        <v>183600</v>
      </c>
    </row>
    <row r="51" spans="1:11" ht="16.5">
      <c r="A51" s="2"/>
      <c r="B51" s="2"/>
      <c r="C51" s="43"/>
      <c r="D51" s="38"/>
      <c r="E51" s="50"/>
      <c r="F51" s="50"/>
      <c r="G51" s="50"/>
      <c r="H51" s="46"/>
      <c r="I51" s="47"/>
      <c r="J51" s="46"/>
      <c r="K51" s="46"/>
    </row>
    <row r="52" spans="1:11" ht="214.5">
      <c r="A52" s="2">
        <v>16</v>
      </c>
      <c r="B52" s="3" t="s">
        <v>95</v>
      </c>
      <c r="C52" s="51" t="s">
        <v>96</v>
      </c>
      <c r="D52" s="38"/>
      <c r="E52" s="50"/>
      <c r="F52" s="50"/>
      <c r="G52" s="50"/>
      <c r="H52" s="46"/>
      <c r="I52" s="47"/>
      <c r="J52" s="46"/>
      <c r="K52" s="46"/>
    </row>
    <row r="53" spans="1:11" ht="49.5">
      <c r="A53" s="2"/>
      <c r="B53" s="2" t="s">
        <v>97</v>
      </c>
      <c r="C53" s="51" t="s">
        <v>98</v>
      </c>
      <c r="D53" s="38">
        <v>175</v>
      </c>
      <c r="E53" s="50"/>
      <c r="F53" s="50"/>
      <c r="G53" s="50"/>
      <c r="H53" s="46">
        <f>D53</f>
        <v>175</v>
      </c>
      <c r="I53" s="47" t="s">
        <v>74</v>
      </c>
      <c r="J53" s="46">
        <v>152</v>
      </c>
      <c r="K53" s="46">
        <f>J53*H53</f>
        <v>26600</v>
      </c>
    </row>
    <row r="54" spans="1:11" ht="16.5">
      <c r="A54" s="2"/>
      <c r="B54" s="2"/>
      <c r="C54" s="43"/>
      <c r="D54" s="38"/>
      <c r="E54" s="50"/>
      <c r="F54" s="50"/>
      <c r="G54" s="50"/>
      <c r="H54" s="46"/>
      <c r="I54" s="47"/>
      <c r="J54" s="46"/>
      <c r="K54" s="46"/>
    </row>
    <row r="55" spans="1:11" ht="17.25" thickBot="1">
      <c r="A55" s="52"/>
      <c r="B55" s="53"/>
      <c r="C55" s="54" t="s">
        <v>30</v>
      </c>
      <c r="D55" s="55"/>
      <c r="E55" s="56"/>
      <c r="F55" s="56"/>
      <c r="G55" s="56"/>
      <c r="H55" s="57"/>
      <c r="I55" s="58"/>
      <c r="J55" s="58"/>
      <c r="K55" s="59">
        <f>SUM(K3:K50)</f>
        <v>4162960</v>
      </c>
    </row>
  </sheetData>
  <sheetProtection/>
  <mergeCells count="1">
    <mergeCell ref="A1:K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L15"/>
  <sheetViews>
    <sheetView zoomScale="85" zoomScaleNormal="85" zoomScalePageLayoutView="0" workbookViewId="0" topLeftCell="A1">
      <pane ySplit="2" topLeftCell="A10" activePane="bottomLeft" state="frozen"/>
      <selection pane="topLeft" activeCell="A1" sqref="A1"/>
      <selection pane="bottomLeft" activeCell="N15" sqref="N15"/>
    </sheetView>
  </sheetViews>
  <sheetFormatPr defaultColWidth="9.00390625" defaultRowHeight="16.5"/>
  <cols>
    <col min="2" max="2" width="9.00390625" style="72" customWidth="1"/>
    <col min="3" max="3" width="38.75390625" style="0" bestFit="1" customWidth="1"/>
    <col min="12" max="12" width="10.50390625" style="0" customWidth="1"/>
  </cols>
  <sheetData>
    <row r="2" spans="1:12" ht="71.25">
      <c r="A2" s="35" t="s">
        <v>0</v>
      </c>
      <c r="B2" s="36" t="s">
        <v>1</v>
      </c>
      <c r="C2" s="36" t="s">
        <v>2</v>
      </c>
      <c r="D2" s="37" t="s">
        <v>3</v>
      </c>
      <c r="E2" s="37" t="s">
        <v>4</v>
      </c>
      <c r="F2" s="37" t="s">
        <v>5</v>
      </c>
      <c r="G2" s="37" t="s">
        <v>6</v>
      </c>
      <c r="H2" s="37" t="s">
        <v>7</v>
      </c>
      <c r="I2" s="37" t="s">
        <v>8</v>
      </c>
      <c r="J2" s="37" t="s">
        <v>9</v>
      </c>
      <c r="K2" s="73" t="s">
        <v>120</v>
      </c>
      <c r="L2" s="37" t="s">
        <v>10</v>
      </c>
    </row>
    <row r="3" spans="1:12" ht="132">
      <c r="A3" s="70"/>
      <c r="B3" s="82"/>
      <c r="C3" s="51" t="s">
        <v>110</v>
      </c>
      <c r="D3" s="70"/>
      <c r="E3" s="70"/>
      <c r="F3" s="70"/>
      <c r="G3" s="70"/>
      <c r="H3" s="70"/>
      <c r="I3" s="70"/>
      <c r="J3" s="70"/>
      <c r="K3" s="70"/>
      <c r="L3" s="70"/>
    </row>
    <row r="4" spans="1:12" ht="16.5">
      <c r="A4" s="70"/>
      <c r="B4" s="82" t="s">
        <v>12</v>
      </c>
      <c r="C4" s="70" t="s">
        <v>109</v>
      </c>
      <c r="D4" s="70">
        <v>640</v>
      </c>
      <c r="E4" s="70">
        <v>0.5</v>
      </c>
      <c r="F4" s="70">
        <v>0.5</v>
      </c>
      <c r="G4" s="70">
        <v>0.7</v>
      </c>
      <c r="H4" s="70">
        <f>G4*F4*E4*D4</f>
        <v>112</v>
      </c>
      <c r="I4" s="70" t="s">
        <v>116</v>
      </c>
      <c r="J4" s="70">
        <v>127</v>
      </c>
      <c r="K4" s="70">
        <f>J4*0.9</f>
        <v>114.3</v>
      </c>
      <c r="L4" s="70"/>
    </row>
    <row r="5" spans="1:12" ht="16.5">
      <c r="A5" s="70"/>
      <c r="B5" s="82"/>
      <c r="C5" s="70"/>
      <c r="D5" s="70"/>
      <c r="E5" s="70"/>
      <c r="F5" s="70"/>
      <c r="G5" s="70"/>
      <c r="H5" s="70"/>
      <c r="I5" s="70"/>
      <c r="J5" s="70"/>
      <c r="K5" s="70"/>
      <c r="L5" s="70"/>
    </row>
    <row r="6" spans="1:12" ht="49.5">
      <c r="A6" s="70"/>
      <c r="B6" s="82">
        <v>2.27</v>
      </c>
      <c r="C6" s="51" t="s">
        <v>14</v>
      </c>
      <c r="D6" s="70"/>
      <c r="E6" s="70"/>
      <c r="F6" s="70"/>
      <c r="G6" s="70"/>
      <c r="H6" s="70"/>
      <c r="I6" s="70"/>
      <c r="J6" s="70"/>
      <c r="K6" s="70"/>
      <c r="L6" s="70"/>
    </row>
    <row r="7" spans="1:12" ht="16.5">
      <c r="A7" s="70"/>
      <c r="B7" s="82" t="s">
        <v>15</v>
      </c>
      <c r="C7" s="70" t="s">
        <v>16</v>
      </c>
      <c r="D7" s="70">
        <f>D4</f>
        <v>640</v>
      </c>
      <c r="E7" s="70">
        <v>0.5</v>
      </c>
      <c r="F7" s="70">
        <v>0.5</v>
      </c>
      <c r="G7" s="70">
        <v>0.08</v>
      </c>
      <c r="H7" s="70">
        <f>G7*F7*E7*D7</f>
        <v>12.8</v>
      </c>
      <c r="I7" s="70" t="s">
        <v>119</v>
      </c>
      <c r="J7" s="70">
        <v>628</v>
      </c>
      <c r="K7" s="70">
        <f>J7*0.9</f>
        <v>565.2</v>
      </c>
      <c r="L7" s="70">
        <f>K7*H7</f>
        <v>7234.560000000001</v>
      </c>
    </row>
    <row r="8" spans="1:12" ht="16.5">
      <c r="A8" s="70"/>
      <c r="B8" s="82"/>
      <c r="C8" s="70"/>
      <c r="D8" s="70"/>
      <c r="E8" s="70"/>
      <c r="F8" s="70"/>
      <c r="G8" s="70"/>
      <c r="H8" s="70"/>
      <c r="I8" s="70"/>
      <c r="J8" s="70"/>
      <c r="K8" s="70"/>
      <c r="L8" s="70"/>
    </row>
    <row r="9" spans="1:12" ht="66">
      <c r="A9" s="70"/>
      <c r="B9" s="82">
        <v>4.1</v>
      </c>
      <c r="C9" s="51" t="s">
        <v>111</v>
      </c>
      <c r="D9" s="70"/>
      <c r="E9" s="70"/>
      <c r="F9" s="70"/>
      <c r="G9" s="70"/>
      <c r="H9" s="70"/>
      <c r="I9" s="70"/>
      <c r="J9" s="70"/>
      <c r="K9" s="70"/>
      <c r="L9" s="70"/>
    </row>
    <row r="10" spans="1:12" ht="49.5">
      <c r="A10" s="70"/>
      <c r="B10" s="82" t="s">
        <v>112</v>
      </c>
      <c r="C10" s="51" t="s">
        <v>113</v>
      </c>
      <c r="D10" s="70">
        <f>D7</f>
        <v>640</v>
      </c>
      <c r="E10" s="70">
        <v>0.45</v>
      </c>
      <c r="F10" s="70">
        <v>0.45</v>
      </c>
      <c r="G10" s="70">
        <v>0.45</v>
      </c>
      <c r="H10" s="70">
        <f>G10*F10*E10*D10</f>
        <v>58.32000000000001</v>
      </c>
      <c r="I10" s="70" t="s">
        <v>119</v>
      </c>
      <c r="J10" s="70">
        <v>4154</v>
      </c>
      <c r="K10" s="70">
        <f>J10*0.9</f>
        <v>3738.6</v>
      </c>
      <c r="L10" s="70">
        <f>K10*H10</f>
        <v>218035.15200000003</v>
      </c>
    </row>
    <row r="11" spans="1:12" ht="16.5">
      <c r="A11" s="70"/>
      <c r="B11" s="82"/>
      <c r="C11" s="70"/>
      <c r="D11" s="70"/>
      <c r="E11" s="70"/>
      <c r="F11" s="70"/>
      <c r="G11" s="70"/>
      <c r="H11" s="70"/>
      <c r="I11" s="70"/>
      <c r="J11" s="70"/>
      <c r="K11" s="70"/>
      <c r="L11" s="70"/>
    </row>
    <row r="12" spans="1:12" ht="82.5">
      <c r="A12" s="70"/>
      <c r="B12" s="82">
        <v>10.1</v>
      </c>
      <c r="C12" s="51" t="s">
        <v>114</v>
      </c>
      <c r="D12" s="70"/>
      <c r="E12" s="70"/>
      <c r="F12" s="70"/>
      <c r="G12" s="70"/>
      <c r="H12" s="70">
        <v>14681</v>
      </c>
      <c r="I12" s="70" t="s">
        <v>118</v>
      </c>
      <c r="J12" s="70">
        <v>59</v>
      </c>
      <c r="K12" s="70">
        <f>J12*0.9</f>
        <v>53.1</v>
      </c>
      <c r="L12" s="70">
        <f>K12*H12</f>
        <v>779561.1</v>
      </c>
    </row>
    <row r="13" spans="1:12" ht="16.5">
      <c r="A13" s="70"/>
      <c r="B13" s="82"/>
      <c r="C13" s="70"/>
      <c r="D13" s="70"/>
      <c r="E13" s="70"/>
      <c r="F13" s="70"/>
      <c r="G13" s="70"/>
      <c r="H13" s="70"/>
      <c r="I13" s="70"/>
      <c r="J13" s="70"/>
      <c r="K13" s="70"/>
      <c r="L13" s="70"/>
    </row>
    <row r="14" spans="1:12" ht="99">
      <c r="A14" s="70"/>
      <c r="B14" s="82">
        <v>10.35</v>
      </c>
      <c r="C14" s="51" t="s">
        <v>115</v>
      </c>
      <c r="D14" s="70">
        <v>1</v>
      </c>
      <c r="E14" s="70">
        <v>1200</v>
      </c>
      <c r="F14" s="70">
        <v>3.7</v>
      </c>
      <c r="G14" s="70"/>
      <c r="H14" s="70">
        <f>F14*E14*D14</f>
        <v>4440</v>
      </c>
      <c r="I14" s="70" t="s">
        <v>117</v>
      </c>
      <c r="J14" s="70">
        <v>453</v>
      </c>
      <c r="K14" s="70">
        <f>J14*0.9</f>
        <v>407.7</v>
      </c>
      <c r="L14" s="70">
        <f>K14*H14</f>
        <v>1810188</v>
      </c>
    </row>
    <row r="15" spans="1:12" ht="16.5">
      <c r="A15" s="98"/>
      <c r="B15" s="47"/>
      <c r="C15" s="98"/>
      <c r="D15" s="98"/>
      <c r="E15" s="98"/>
      <c r="F15" s="98"/>
      <c r="G15" s="98"/>
      <c r="H15" s="98"/>
      <c r="I15" s="98"/>
      <c r="J15" s="98"/>
      <c r="K15" s="98" t="s">
        <v>30</v>
      </c>
      <c r="L15" s="98">
        <f>SUM(L3:L14)</f>
        <v>2815018.812</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17"/>
  <sheetViews>
    <sheetView zoomScalePageLayoutView="0" workbookViewId="0" topLeftCell="A1">
      <selection activeCell="I13" sqref="I13"/>
    </sheetView>
  </sheetViews>
  <sheetFormatPr defaultColWidth="9.00390625" defaultRowHeight="16.5"/>
  <cols>
    <col min="1" max="1" width="7.75390625" style="0" customWidth="1"/>
    <col min="2" max="2" width="23.75390625" style="0" bestFit="1" customWidth="1"/>
    <col min="6" max="6" width="11.625" style="0" customWidth="1"/>
  </cols>
  <sheetData>
    <row r="1" spans="1:6" ht="16.5">
      <c r="A1" s="107" t="s">
        <v>139</v>
      </c>
      <c r="B1" s="107"/>
      <c r="C1" s="107"/>
      <c r="D1" s="107"/>
      <c r="E1" s="107"/>
      <c r="F1" s="107"/>
    </row>
    <row r="2" ht="17.25" thickBot="1"/>
    <row r="3" spans="1:6" ht="17.25" thickBot="1">
      <c r="A3" s="74" t="s">
        <v>121</v>
      </c>
      <c r="B3" s="75" t="s">
        <v>101</v>
      </c>
      <c r="C3" s="75" t="s">
        <v>43</v>
      </c>
      <c r="D3" s="75" t="s">
        <v>122</v>
      </c>
      <c r="E3" s="75" t="s">
        <v>123</v>
      </c>
      <c r="F3" s="76" t="s">
        <v>45</v>
      </c>
    </row>
    <row r="4" spans="1:6" ht="16.5">
      <c r="A4" s="77">
        <v>1</v>
      </c>
      <c r="B4" s="78" t="s">
        <v>124</v>
      </c>
      <c r="C4" s="79">
        <v>12000</v>
      </c>
      <c r="D4" s="79" t="s">
        <v>125</v>
      </c>
      <c r="E4" s="79">
        <v>78</v>
      </c>
      <c r="F4" s="80">
        <f>C4*E4</f>
        <v>936000</v>
      </c>
    </row>
    <row r="5" spans="1:6" ht="16.5">
      <c r="A5" s="81">
        <v>2</v>
      </c>
      <c r="B5" s="78" t="s">
        <v>126</v>
      </c>
      <c r="C5" s="82">
        <v>12000</v>
      </c>
      <c r="D5" s="82" t="s">
        <v>125</v>
      </c>
      <c r="E5" s="82">
        <v>55.5</v>
      </c>
      <c r="F5" s="80">
        <f aca="true" t="shared" si="0" ref="F5:F13">C5*E5</f>
        <v>666000</v>
      </c>
    </row>
    <row r="6" spans="1:6" ht="16.5">
      <c r="A6" s="81">
        <v>3</v>
      </c>
      <c r="B6" s="78" t="s">
        <v>127</v>
      </c>
      <c r="C6" s="82">
        <v>12000</v>
      </c>
      <c r="D6" s="82" t="s">
        <v>125</v>
      </c>
      <c r="E6" s="82">
        <v>51</v>
      </c>
      <c r="F6" s="80">
        <f t="shared" si="0"/>
        <v>612000</v>
      </c>
    </row>
    <row r="7" spans="1:6" ht="16.5">
      <c r="A7" s="81">
        <v>4</v>
      </c>
      <c r="B7" s="70" t="s">
        <v>128</v>
      </c>
      <c r="C7" s="82">
        <f>C4*22</f>
        <v>264000</v>
      </c>
      <c r="D7" s="82" t="s">
        <v>129</v>
      </c>
      <c r="E7" s="82">
        <v>9.2</v>
      </c>
      <c r="F7" s="80">
        <f t="shared" si="0"/>
        <v>2428800</v>
      </c>
    </row>
    <row r="8" spans="1:6" ht="16.5">
      <c r="A8" s="81">
        <v>5</v>
      </c>
      <c r="B8" s="70" t="s">
        <v>130</v>
      </c>
      <c r="C8" s="82">
        <f>C4*27</f>
        <v>324000</v>
      </c>
      <c r="D8" s="82" t="s">
        <v>129</v>
      </c>
      <c r="E8" s="82">
        <v>3.45</v>
      </c>
      <c r="F8" s="80">
        <f t="shared" si="0"/>
        <v>1117800</v>
      </c>
    </row>
    <row r="9" spans="1:6" ht="16.5">
      <c r="A9" s="81">
        <v>6</v>
      </c>
      <c r="B9" s="70" t="s">
        <v>131</v>
      </c>
      <c r="C9" s="82">
        <v>80</v>
      </c>
      <c r="D9" s="82" t="s">
        <v>129</v>
      </c>
      <c r="E9" s="82">
        <v>593.8</v>
      </c>
      <c r="F9" s="80">
        <f t="shared" si="0"/>
        <v>47504</v>
      </c>
    </row>
    <row r="10" spans="1:6" ht="16.5">
      <c r="A10" s="81">
        <v>7</v>
      </c>
      <c r="B10" s="70" t="s">
        <v>132</v>
      </c>
      <c r="C10" s="82">
        <v>80</v>
      </c>
      <c r="D10" s="82" t="s">
        <v>129</v>
      </c>
      <c r="E10" s="82">
        <v>107</v>
      </c>
      <c r="F10" s="80">
        <f t="shared" si="0"/>
        <v>8560</v>
      </c>
    </row>
    <row r="11" spans="1:6" ht="16.5">
      <c r="A11" s="81">
        <v>8</v>
      </c>
      <c r="B11" s="70" t="s">
        <v>133</v>
      </c>
      <c r="C11" s="82">
        <v>20</v>
      </c>
      <c r="D11" s="82" t="s">
        <v>129</v>
      </c>
      <c r="E11" s="82">
        <v>3540.6</v>
      </c>
      <c r="F11" s="80">
        <f t="shared" si="0"/>
        <v>70812</v>
      </c>
    </row>
    <row r="12" spans="1:6" ht="16.5">
      <c r="A12" s="81">
        <v>9</v>
      </c>
      <c r="B12" s="70" t="s">
        <v>134</v>
      </c>
      <c r="C12" s="82">
        <v>20</v>
      </c>
      <c r="D12" s="82" t="s">
        <v>129</v>
      </c>
      <c r="E12" s="82">
        <v>1774.5</v>
      </c>
      <c r="F12" s="80">
        <f t="shared" si="0"/>
        <v>35490</v>
      </c>
    </row>
    <row r="13" spans="1:6" ht="16.5">
      <c r="A13" s="81">
        <v>10</v>
      </c>
      <c r="B13" s="70" t="s">
        <v>135</v>
      </c>
      <c r="C13" s="82">
        <v>20</v>
      </c>
      <c r="D13" s="82" t="s">
        <v>129</v>
      </c>
      <c r="E13" s="82">
        <v>4065</v>
      </c>
      <c r="F13" s="80">
        <f t="shared" si="0"/>
        <v>81300</v>
      </c>
    </row>
    <row r="14" spans="1:6" ht="17.25" thickBot="1">
      <c r="A14" s="83"/>
      <c r="B14" s="84"/>
      <c r="C14" s="85"/>
      <c r="D14" s="85"/>
      <c r="E14" s="85"/>
      <c r="F14" s="86"/>
    </row>
    <row r="15" spans="1:6" ht="17.25" thickBot="1">
      <c r="A15" s="74"/>
      <c r="B15" s="87" t="s">
        <v>136</v>
      </c>
      <c r="C15" s="88"/>
      <c r="D15" s="88"/>
      <c r="E15" s="88"/>
      <c r="F15" s="89">
        <f>SUM(F4:F14)</f>
        <v>6004266</v>
      </c>
    </row>
    <row r="16" spans="1:6" ht="17.25" thickBot="1">
      <c r="A16" s="90"/>
      <c r="B16" s="91" t="s">
        <v>137</v>
      </c>
      <c r="C16" s="92"/>
      <c r="D16" s="92"/>
      <c r="E16" s="92"/>
      <c r="F16" s="93">
        <f>F15*5%</f>
        <v>300213.3</v>
      </c>
    </row>
    <row r="17" spans="1:6" ht="17.25" thickBot="1">
      <c r="A17" s="94"/>
      <c r="B17" s="95" t="s">
        <v>138</v>
      </c>
      <c r="C17" s="96"/>
      <c r="D17" s="96"/>
      <c r="E17" s="96"/>
      <c r="F17" s="97">
        <f>F15+F16</f>
        <v>6304479.3</v>
      </c>
    </row>
  </sheetData>
  <sheetProtection/>
  <mergeCells count="1">
    <mergeCell ref="A1:F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Abhilash</cp:lastModifiedBy>
  <cp:lastPrinted>2017-08-01T06:37:56Z</cp:lastPrinted>
  <dcterms:created xsi:type="dcterms:W3CDTF">2017-05-05T08:35:33Z</dcterms:created>
  <dcterms:modified xsi:type="dcterms:W3CDTF">2018-03-19T11:54:19Z</dcterms:modified>
  <cp:category/>
  <cp:version/>
  <cp:contentType/>
  <cp:contentStatus/>
</cp:coreProperties>
</file>