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860" activeTab="0"/>
  </bookViews>
  <sheets>
    <sheet name="Abstract" sheetId="1" r:id="rId1"/>
    <sheet name="Road 1" sheetId="2" r:id="rId2"/>
    <sheet name="Drain" sheetId="3" r:id="rId3"/>
    <sheet name="Footpath" sheetId="4" r:id="rId4"/>
    <sheet name="Culvert" sheetId="5" r:id="rId5"/>
    <sheet name="Retaining" sheetId="6" r:id="rId6"/>
  </sheets>
  <definedNames>
    <definedName name="_xlnm.Print_Area" localSheetId="0">'Abstract'!$A$1:$G$31</definedName>
    <definedName name="_xlnm.Print_Area" localSheetId="2">'Drain'!$A$1:$K$123</definedName>
    <definedName name="_xlnm.Print_Area" localSheetId="3">'Footpath'!$A$1:$M$60</definedName>
    <definedName name="_xlnm.Print_Area" localSheetId="5">'Retaining'!$A$1:$M$48</definedName>
    <definedName name="_xlnm.Print_Area" localSheetId="1">'Road 1'!$A$1:$K$111</definedName>
    <definedName name="_xlnm.Print_Titles" localSheetId="4">'Culvert'!$7:$9</definedName>
    <definedName name="_xlnm.Print_Titles" localSheetId="2">'Drain'!$10:$12</definedName>
    <definedName name="_xlnm.Print_Titles" localSheetId="3">'Footpath'!$4:$6</definedName>
    <definedName name="_xlnm.Print_Titles" localSheetId="5">'Retaining'!$4:$6</definedName>
    <definedName name="_xlnm.Print_Titles" localSheetId="1">'Road 1'!$18:$20</definedName>
  </definedNames>
  <calcPr fullCalcOnLoad="1"/>
</workbook>
</file>

<file path=xl/sharedStrings.xml><?xml version="1.0" encoding="utf-8"?>
<sst xmlns="http://schemas.openxmlformats.org/spreadsheetml/2006/main" count="533" uniqueCount="342">
  <si>
    <t>cum</t>
  </si>
  <si>
    <t>sqm</t>
  </si>
  <si>
    <t>Total</t>
  </si>
  <si>
    <t>Amount</t>
  </si>
  <si>
    <t>Quantity</t>
  </si>
  <si>
    <t>No.</t>
  </si>
  <si>
    <t>Kg</t>
  </si>
  <si>
    <t>2.6, Vol 2, pg 15</t>
  </si>
  <si>
    <t>Providing and laying in position cement concrete of specified grade excluding the cost of centering and shuttering All work up to plinth level.
4.1.1 Cement concrete grade M-20 (Nominal Mix) with 20 mm maximum size of stone aggregate</t>
  </si>
  <si>
    <t>Unit</t>
  </si>
  <si>
    <t>Descriptions of Item</t>
  </si>
  <si>
    <t>Measurement</t>
  </si>
  <si>
    <t xml:space="preserve">Rate </t>
  </si>
  <si>
    <t>L</t>
  </si>
  <si>
    <t>B</t>
  </si>
  <si>
    <t>H</t>
  </si>
  <si>
    <t>1</t>
  </si>
  <si>
    <t>2</t>
  </si>
  <si>
    <t>4</t>
  </si>
  <si>
    <t>7</t>
  </si>
  <si>
    <t>4.1.1, Vol II, pg 34</t>
  </si>
  <si>
    <t>6</t>
  </si>
  <si>
    <t>8</t>
  </si>
  <si>
    <t>9</t>
  </si>
  <si>
    <t>10</t>
  </si>
  <si>
    <t>2.27   Vol II, pg 19</t>
  </si>
  <si>
    <t>E/W Moorum filling</t>
  </si>
  <si>
    <t>Supplying and filling in plinth under floors including, watering, ramming consolidating and dressing complete.
2.27.3 Moorum/Hard copra</t>
  </si>
  <si>
    <t>11.47 Vol II, pg 136</t>
  </si>
  <si>
    <t>5</t>
  </si>
  <si>
    <t>Earthwork excavation</t>
  </si>
  <si>
    <t>Excavation for roadway in soil including loading in truck for carrying of cut earth to embankment site with all lifts and lead upto1000 metres and as per relevant clauses of section-300</t>
  </si>
  <si>
    <t>MT</t>
  </si>
  <si>
    <t>Paver Block for Foot Path</t>
  </si>
  <si>
    <t>Kerb Stone for Foot Path</t>
  </si>
  <si>
    <t>Providing and laying at or near ground level factroy made kerb stone of M-25 grade cement  ...... (Precast C.C. kerb stone shall be approved by Engineer - in - charge).</t>
  </si>
  <si>
    <t>base</t>
  </si>
  <si>
    <t>Road Delineators</t>
  </si>
  <si>
    <t xml:space="preserve">Excavation </t>
  </si>
  <si>
    <t>Providing and laying 60 mm thick factory made cement concrete interlocking paver block of M-30 grade…….as per the direction of Engineer - in - charge.</t>
  </si>
  <si>
    <t>on the either side of road ends</t>
  </si>
  <si>
    <t>Kerb stone</t>
  </si>
  <si>
    <t>Earth work in excavation by mechanical means hydraulic excavator) / manual means over areas (exceeding 30cm in depth. 1.5m in width as well as 10 sqm on plan) including disposal of excavated earth, lead upto 50m and lift upto 1.5m, disposed earth to be levelled and neatly dressed.
2.6.1 All kinds of soil</t>
  </si>
  <si>
    <t>11.49 Vol II, pg 137</t>
  </si>
  <si>
    <t>UADD SOR ITEM No</t>
  </si>
  <si>
    <t>S. No.</t>
  </si>
  <si>
    <t>M20 at outer peripheri of Hard Shoulder to support paver block</t>
  </si>
  <si>
    <t>S.No.</t>
  </si>
  <si>
    <t>3</t>
  </si>
  <si>
    <t>3.1, Vol III</t>
  </si>
  <si>
    <t>3.11 Vol III</t>
  </si>
  <si>
    <t>4.5 Vol III</t>
  </si>
  <si>
    <t>5.1 Vol III</t>
  </si>
  <si>
    <t>8.10 Vol III</t>
  </si>
  <si>
    <t>Sqm</t>
  </si>
  <si>
    <t>8.8 Vol III</t>
  </si>
  <si>
    <t>8.20 Vol III</t>
  </si>
  <si>
    <t>5.1.1 Vol II</t>
  </si>
  <si>
    <t xml:space="preserve">Cement Concrete M-20 (Drain) </t>
  </si>
  <si>
    <t>Providing and laying Plain / Reinorced cement concrete (mixed in concrete mixture) … RCC Grade M20 with 20mm maxumum size of aggregate.</t>
  </si>
  <si>
    <t>Total quantity of M20 (drain)</t>
  </si>
  <si>
    <t>UADD SOR Vol II &amp; III, ITEM NO</t>
  </si>
  <si>
    <t>Cum</t>
  </si>
  <si>
    <t>24.3 Vol II</t>
  </si>
  <si>
    <t xml:space="preserve"> Non-Pressure NP2 For Service Duct</t>
  </si>
  <si>
    <t>Providing and laying non-pressure NP2 class (light duty) R.C.C. pipes with collars jointed with stiff mixture of cement mortar in the
proportion of 1:2 (1 cement : 2 fine sand) including testing of joints
etc. complete</t>
  </si>
  <si>
    <t>24.3.4</t>
  </si>
  <si>
    <t>RM</t>
  </si>
  <si>
    <t>Provision -</t>
  </si>
  <si>
    <t>Detailed Estimate of Drain</t>
  </si>
  <si>
    <t>2.8 Vol II</t>
  </si>
  <si>
    <t>Excavation for Drain</t>
  </si>
  <si>
    <t xml:space="preserve">Earth work in excavation by mechanical means ....drains (not exceeding 1.5 m in width or 10 sqm .......  excavated soil as directed, within a lead of 50 m.
2.8.1 All kinds of soil </t>
  </si>
  <si>
    <t>Total Excavation</t>
  </si>
  <si>
    <t>4.1.5 Vol II</t>
  </si>
  <si>
    <t>Cement Concrete M-10 for Base of drain</t>
  </si>
  <si>
    <t>Providing and laying in position cement concrete .... Up to plinth level. 4.1.5 Cement concrete grade M-10 (Nominal Mix) with 40 mm maximum size of stone aggregate</t>
  </si>
  <si>
    <t>Total quantity of M 10 for base</t>
  </si>
  <si>
    <t>Footing</t>
  </si>
  <si>
    <t>Wall</t>
  </si>
  <si>
    <t>5.20.6 Vol II</t>
  </si>
  <si>
    <t>Reinforcement for drain</t>
  </si>
  <si>
    <t>Reinforcement for R.C.C. work including straightening, cutting, bending, placing in position and binding all complete.
5.20.6 Thermo-Mechanically Treated bars. kilogram</t>
  </si>
  <si>
    <t>Steel required for drain walls and base</t>
  </si>
  <si>
    <t xml:space="preserve">As per X-section shown </t>
  </si>
  <si>
    <t xml:space="preserve">Total quantity </t>
  </si>
  <si>
    <t>20.1.1 Vol II</t>
  </si>
  <si>
    <t>Form work for drain</t>
  </si>
  <si>
    <t>Centering and shuttering including strutting, propping etc.and removal of form for :
20.1.1 Foundations, footings, bases of columns, etc. For mass concrete.</t>
  </si>
  <si>
    <t xml:space="preserve">R.C.C. wall outer </t>
  </si>
  <si>
    <t>14.8 Vol III</t>
  </si>
  <si>
    <t>PVC Pipe/Weep holes in drain wall</t>
  </si>
  <si>
    <t>Providing PVC Pipe in Brick masonry / Plain / Reinforced concrete abutment, .. as per clause 2706 of specifications.</t>
  </si>
  <si>
    <t>RM.</t>
  </si>
  <si>
    <t>PVC Pipe</t>
  </si>
  <si>
    <t>2.25 Vol II</t>
  </si>
  <si>
    <t>Back Filling</t>
  </si>
  <si>
    <t>Filling by available excavated earth (excluding rock) in trenches, plinth, sides of foundations etc. in layers not exceeding 20cm in depth, consolidating each deposited
layer by ramming and watering, lead up to 50 m and lift upto 1.5 m.</t>
  </si>
  <si>
    <t>Grand Total</t>
  </si>
  <si>
    <t xml:space="preserve"> Embankment Sub grade </t>
  </si>
  <si>
    <t>Construction of Embankment/Sub grade/ earth shoulders, as per clause 305 &amp; its sub-clauses, Where required but with approved materials/soil like morrum CBR
value not less then 7% i/c all lead &amp; lifts i/c excavation, cost of watering, compaction and maintenance of surface during construction to ensure shedding
&amp; preventing ponding of water (clause 305.3.6) shaping &amp; dressing (clause 305.3.7), finishing etc. complete but excluding scarifying existing
granular/bituminous road surface vide clause 305.6.</t>
  </si>
  <si>
    <t>4.8  Vol III</t>
  </si>
  <si>
    <t>Crusher Run Macadam Base</t>
  </si>
  <si>
    <t>Crusher Run Macadam Base (Providing crushed stone aggregate, depositing on
a prepared surface by hauling vehicles, spreading and mixing with a motor grader, watering and compacting with a vibratory roller to clause 410 to form a layer of sub-base/Base)</t>
  </si>
  <si>
    <t>i) For 53 mm maximum size</t>
  </si>
  <si>
    <t xml:space="preserve">WMM </t>
  </si>
  <si>
    <t>Providing, laying, spreading and compacting graded stone aggregate to wet mix macadam specification including premixing the Material with water at OMC in mechanical mix plant carriage of mixed Material by tipper to site, laying in uniform layers with paver in sub - base / base course on well prepared surface and compacting with vibratory roller to achieve the desired density and as per relevant clauses of section - 400.</t>
  </si>
  <si>
    <t>Primer Coat</t>
  </si>
  <si>
    <t>Providing and applying primer coat with bitumen emulsion on prepared surface of granular Base including clearing of road surface and spraying primer at the rate of 0.75 kg/sqm using mechanical / Manual means and as per relevant clauses of section 502.</t>
  </si>
  <si>
    <t>5.2 (i) Vol III</t>
  </si>
  <si>
    <t xml:space="preserve">Tack Coat </t>
  </si>
  <si>
    <t>Providing and applying tack coat with bitumen emulsion using emulsion pressure distributor on the prepared bituminous / granular surface cleaned with mechanical broom and as per relevant clauses of section 503. '@0.25 kg per sqm ….</t>
  </si>
  <si>
    <t xml:space="preserve"> Dense Bituminous Macadam</t>
  </si>
  <si>
    <t>Road Marking</t>
  </si>
  <si>
    <t>Marking</t>
  </si>
  <si>
    <t>Painting lines, dashes, arrows etc</t>
  </si>
  <si>
    <t>Painting lines, dashes, arrows etc on roads in two coats on new work with ready mixed road marking paint conforming to IS:164 on bituminous surface, including
cleaning the surface of all dirt, dust and other foreign matter, arcation at site and traffic control as per relevant clauses of section-800 &amp; I.R.C.-67 including cost of paint etc. complete.</t>
  </si>
  <si>
    <t xml:space="preserve"> lines, dashes, arrows</t>
  </si>
  <si>
    <t>8.12  Vol III</t>
  </si>
  <si>
    <t>Road Delineators (Supplying and installation of delineators (road way indicators, hazard markers, object markers), 80-100 cm high above ground level, painted
black and white in 15 cm wide stripes, fitted with 80 x 100 mm rectangular or 75 mm dia circular reflectorised panels at the top, buried or pressed into the ground
and confirming toIRC-79 and the drawings as per relevant clauses of section-800 of specifications.</t>
  </si>
  <si>
    <t xml:space="preserve">Road Stud </t>
  </si>
  <si>
    <t>Road Markers/Road Stud with Lense Reflector (Providing and fixing of road stud 100x 100 mm, dia cast in aluminium, resistant to corrosive effect of salt and grit,
fitted with lense reflectors, nstalled in concrete or asphaltic surface by drilling hole 30 mm upto a depth of 60 mm and bedded in a suitable bituminous grout or epoxy
mortar, all as per BS 873 part 4:1973)</t>
  </si>
  <si>
    <t>Av.</t>
  </si>
  <si>
    <t>For Proposed of Road</t>
  </si>
  <si>
    <t>Drain CH. 0 to 900m</t>
  </si>
  <si>
    <t xml:space="preserve">R.C.C. wall Inear </t>
  </si>
  <si>
    <t>2.3 Vol III</t>
  </si>
  <si>
    <r>
      <t>Dismantling of existing structures like culverts, bridges, retaining walls and other structure comprising of masonry, cement concrete, wood work, steel work,
including T&amp;P and scaffolding wherever necessary, sorting the dismantled material, disposal of unserviceable material and stacking the serviceable material
with all lifts and lead 1000 meter</t>
    </r>
    <r>
      <rPr>
        <b/>
        <sz val="9"/>
        <rFont val="Arial"/>
        <family val="2"/>
      </rPr>
      <t>.b) Cement Concrete Grade M-15 &amp; M-20</t>
    </r>
  </si>
  <si>
    <t xml:space="preserve"> Estimate for the Construction of Cross Drainage Work</t>
  </si>
  <si>
    <t>Estimates Based on UADD SOR Vol. I to IV wef 10 May 2012</t>
  </si>
  <si>
    <t>Quantity for One CD work (One Row HPC)</t>
  </si>
  <si>
    <t>Quantity for One CD work</t>
  </si>
  <si>
    <t>Descriptions Of Item</t>
  </si>
  <si>
    <t>Item for Excavation</t>
  </si>
  <si>
    <t>S.O.R. Item No.13.1</t>
  </si>
  <si>
    <t>Excavation for Structures</t>
  </si>
  <si>
    <t>Earth work in excavation of foundation of structures as per drawing and technical
specification, including setting out, onstruction of shoring and bracing, removal of stumps and other deleterious matter, dressing of sides and bottom and backfilling with approved material etc. and as per relevant clauses of section 300 &amp; 2100 in</t>
  </si>
  <si>
    <t xml:space="preserve">I. Ordinary Soil </t>
  </si>
  <si>
    <t>i) upto 3 m depth</t>
  </si>
  <si>
    <t xml:space="preserve">Face wall </t>
  </si>
  <si>
    <t xml:space="preserve">Below pipe </t>
  </si>
  <si>
    <t>II) Ordinary rock/ Large boulder each more than 0.03 cum. Volume</t>
  </si>
  <si>
    <t>i) Depth upto 3 m from av. Ground level</t>
  </si>
  <si>
    <t>Item for Concrete M10</t>
  </si>
  <si>
    <t>S.O.R.Item No.13.3</t>
  </si>
  <si>
    <t>Providing Plain cement concrete M-10 nominal mix (with 40mm maximum size of
aggregate) in foundation as per relevant clauses of sections 1500, 1700 and 2100.</t>
  </si>
  <si>
    <t xml:space="preserve">Base Concrete </t>
  </si>
  <si>
    <t xml:space="preserve">Head Wall </t>
  </si>
  <si>
    <t>(1.2+1)/2</t>
  </si>
  <si>
    <t xml:space="preserve">Face Wall </t>
  </si>
  <si>
    <t>(1+.4)/2</t>
  </si>
  <si>
    <t>Deduction for Pipe (–)</t>
  </si>
  <si>
    <t>(1+0.6)/2</t>
  </si>
  <si>
    <t>Item for Concrete M20</t>
  </si>
  <si>
    <t>S.O.R.Item No.14.5 (E)</t>
  </si>
  <si>
    <t>Providing and laying Plain/Reinforced cement concrete (mixed in concrete mixture) in sub-structure or complete RCC Box section as per drawing and technical specifications and as per relevant clauses of sections 1500, 1700 &amp; 2200 in (Height above average ground level)</t>
  </si>
  <si>
    <t>E) RCC Grade M20 with 20 mm maximum size of aggregate</t>
  </si>
  <si>
    <t xml:space="preserve">(i) Nominal mix (1:2:4) </t>
  </si>
  <si>
    <t>Wheel Guard</t>
  </si>
  <si>
    <t>Item for Steel in Super Structure</t>
  </si>
  <si>
    <t>S.O.R. Item No. 14.6</t>
  </si>
  <si>
    <t>Supplying, fitting and placing HYSD bar reinforcement in sub-structure complete as
per drawing and technical specifications and as per relevant clauses of sections 1600.</t>
  </si>
  <si>
    <t>12 mm dia bar main bar</t>
  </si>
  <si>
    <t>Total weight @0.88 kg/m</t>
  </si>
  <si>
    <t>Total weight In Tonnes</t>
  </si>
  <si>
    <t>8 mm dia bar stirrups</t>
  </si>
  <si>
    <t>Total weight @0.395 kg/m</t>
  </si>
  <si>
    <t>Total Steel</t>
  </si>
  <si>
    <t>Item for Hume Pipes</t>
  </si>
  <si>
    <t>S.O.R. Item No. 14.14</t>
  </si>
  <si>
    <t xml:space="preserve">Providing and Laying Reinforced Cement Concrete Pipe NP4 as per design </t>
  </si>
  <si>
    <t>Providing and Laying Reinforced cement concrete pipe NP4/prestressed concrete
pipe for culverts on first class bedding of granular material in single row including
fixing collar with cement mortar 1:2 but excluding excavation, protection works,
backfilling, concrete and masonry works in head walls and parapets and as per relevant clauses of section-2900.</t>
  </si>
  <si>
    <t>c) 1000 mm dia</t>
  </si>
  <si>
    <t>Item for Back Filling</t>
  </si>
  <si>
    <t xml:space="preserve">S.O.R. Item No. 14.9 </t>
  </si>
  <si>
    <t>Providing Back filling behind abutment, wing wall &amp; return wall with Granular Material complete as per drawing and Technical specification and as per relevant clauses 305
of specifications &amp; as per appendix 6 of IRC-78</t>
  </si>
  <si>
    <t>Granular Material</t>
  </si>
  <si>
    <t>Foundation filling</t>
  </si>
  <si>
    <t xml:space="preserve">below Face wall </t>
  </si>
  <si>
    <t>Haunches U/s &amp; D/s Face wall</t>
  </si>
  <si>
    <t>Deduction for Concrete work  U/s &amp; D/s Face wall</t>
  </si>
  <si>
    <t>Filling up to pipe level</t>
  </si>
  <si>
    <t>Deduction for Pipe</t>
  </si>
  <si>
    <r>
      <t>1.23</t>
    </r>
    <r>
      <rPr>
        <vertAlign val="superscript"/>
        <sz val="9"/>
        <rFont val="Arial"/>
        <family val="2"/>
      </rPr>
      <t>2</t>
    </r>
    <r>
      <rPr>
        <sz val="9"/>
        <rFont val="Arial"/>
        <family val="2"/>
      </rPr>
      <t>/4</t>
    </r>
  </si>
  <si>
    <t>Cushion over HP</t>
  </si>
  <si>
    <t>Item for boulder apron</t>
  </si>
  <si>
    <t>S.O.R. Item No.16.4</t>
  </si>
  <si>
    <t>Providing and laying Pitching on slopes laid over prepared filter media including boulder apron laid dry in front of toe of embankment complete as per drawing and Technical specifications and as per relevant clauses of section 2500.</t>
  </si>
  <si>
    <t>a) Stone/Boulder</t>
  </si>
  <si>
    <t>U/s</t>
  </si>
  <si>
    <t>D/s</t>
  </si>
  <si>
    <t>U/S apron</t>
  </si>
  <si>
    <t>D/S apron</t>
  </si>
  <si>
    <t>Based on UADD SOR Vol. I to IV  w.e.f. 10 May 2012</t>
  </si>
  <si>
    <t>Abstract Estimate</t>
  </si>
  <si>
    <t>Description of Item</t>
  </si>
  <si>
    <t xml:space="preserve"> SOR Item</t>
  </si>
  <si>
    <t xml:space="preserve">Detailed Estimate of Drain </t>
  </si>
  <si>
    <t>Technical Summary</t>
  </si>
  <si>
    <t>Provisions -</t>
  </si>
  <si>
    <t>Length of the Road</t>
  </si>
  <si>
    <t xml:space="preserve"> =</t>
  </si>
  <si>
    <t>1300 m</t>
  </si>
  <si>
    <t>Roadway Width</t>
  </si>
  <si>
    <t>13.50m</t>
  </si>
  <si>
    <t>Lane</t>
  </si>
  <si>
    <t>2 Lane without Median with Both SideDrain</t>
  </si>
  <si>
    <t>Width of Carriageway</t>
  </si>
  <si>
    <t xml:space="preserve">7.5 m </t>
  </si>
  <si>
    <t>GSB</t>
  </si>
  <si>
    <t>250 mm thick in full width</t>
  </si>
  <si>
    <t>DLC</t>
  </si>
  <si>
    <t>100mm  thick</t>
  </si>
  <si>
    <t>PQC M- 30</t>
  </si>
  <si>
    <t>200 mm thick</t>
  </si>
  <si>
    <t>Design period</t>
  </si>
  <si>
    <t>20 years</t>
  </si>
  <si>
    <t>CBR of Subgrade</t>
  </si>
  <si>
    <t>3.87 to 4.96 % (existing  BT Road)</t>
  </si>
  <si>
    <t>Detailed Estimate of Road</t>
  </si>
  <si>
    <t>Detaild Estimate of Footpath</t>
  </si>
  <si>
    <t>4.1.4 Vol. II, pg 34</t>
  </si>
  <si>
    <t>M10 base for paver block</t>
  </si>
  <si>
    <t>Providing and laying in position cement concrete of specified grade excluding the cost of centering and shuttering All work up to plinth level. 4.1.4 Cement concrete grade M-10 (Nominal Mix) with 20 mm maximum size of stone aggregate</t>
  </si>
  <si>
    <t>Dismantling of existing structures</t>
  </si>
  <si>
    <t>R.C.C. Footing</t>
  </si>
  <si>
    <t>Providing and laying bituminous concrete with hot mix plant using crushed aggregates of specified grading,premixed with bituminous binder,transporting the hot mix to work site,laying with a mechanical paver finisher to the required
grade,level and alignment,rolling with smooth wheeled, vibratory and tandem rollers to achieve the desired compaction in all respects and as per relevant clauses of section-509.(Only cement will be used as filler).</t>
  </si>
  <si>
    <t>5.8 (iv) Vol III</t>
  </si>
  <si>
    <t>iv) for Grading II ( 30-45 mm thickness ) with 60/70 bitumen</t>
  </si>
  <si>
    <t>Providing and laying dense bituminous macadam with hot mix plant batch using crushed aggregates of specified grading, premixed with bituminous binder, transporting the hot mix to work site, laying with mechanical paver finisher to the required grade, level and alignment, rolling with smooth wheeled, vibratory and tandem rollers to achieve the desired compaction complete in all respects and as per relevant clauses of section-507. (Only cement will be used as filler)  (for Grading Ifor Grading II( 50-75mm thickness )</t>
  </si>
  <si>
    <t>5.6 (ii) Vol III</t>
  </si>
  <si>
    <t>Supplying and filling in plinth under floors including, watering, ramming consolidating and dressing complete</t>
  </si>
  <si>
    <t>2.27.1 Vol II</t>
  </si>
  <si>
    <t>Crusher Stone Dust</t>
  </si>
  <si>
    <t xml:space="preserve">Detailed Estimate of Road </t>
  </si>
  <si>
    <t>Bituminous Concrete</t>
  </si>
  <si>
    <t>11</t>
  </si>
  <si>
    <t>12</t>
  </si>
  <si>
    <t>13</t>
  </si>
  <si>
    <t>(0.70+0.6+0.5)/3</t>
  </si>
  <si>
    <t>av</t>
  </si>
  <si>
    <t>Main Bar 8mm dia 150c/c</t>
  </si>
  <si>
    <t xml:space="preserve">Distribution bar 8mm dia 150c/c </t>
  </si>
  <si>
    <t>Precasted</t>
  </si>
  <si>
    <t>Through out length</t>
  </si>
  <si>
    <t>Edge</t>
  </si>
  <si>
    <t>Detailed Estimate of Footpath</t>
  </si>
  <si>
    <t>1x3</t>
  </si>
  <si>
    <t>2x2</t>
  </si>
  <si>
    <t>(0.10+0.20+0.25)/3</t>
  </si>
  <si>
    <t>Earthwork</t>
  </si>
  <si>
    <t>3.9, Vol III</t>
  </si>
  <si>
    <t>Construction of Embankment/Sub grade/ earth shoulders, as per clause 305.1.1 inclusive of operation necessary as per clause 305 &amp; its sub-clauses, Where
required but with approved materials obtained from excavation for road construction (vide clause 301.3.11) i/c consolidating the original ground by rolling as directed by the Engineer-in-charge but with a maximum of 6 passes of 8-10
tonne roller &amp; i/c compaction and maintenance of surface during construction to ensure shedding &amp; preventing ponding of water (clause 305.3.7), finishing i/c all
lifts but excluding scarifying existing granular/bituminous road surface vide clause 305.6.</t>
  </si>
  <si>
    <t xml:space="preserve">Drain </t>
  </si>
  <si>
    <t>Service Duct</t>
  </si>
  <si>
    <t>1x2</t>
  </si>
  <si>
    <t>2x1</t>
  </si>
  <si>
    <t>1x1</t>
  </si>
  <si>
    <t>Top Slab Over Drain</t>
  </si>
  <si>
    <t>Top Slab Over Service Duct</t>
  </si>
  <si>
    <t>1x6</t>
  </si>
  <si>
    <t>1x9</t>
  </si>
  <si>
    <t>Precasted sold slab</t>
  </si>
  <si>
    <t>Road CH. 170 to 350m = 180m</t>
  </si>
  <si>
    <t>Road CH. 0 to 170m = 170m</t>
  </si>
  <si>
    <t>Road CH. 350 to 4600m = 110m</t>
  </si>
  <si>
    <t>Drain</t>
  </si>
  <si>
    <t>Road Ch. 0 to 430m = 430m</t>
  </si>
  <si>
    <t>Road Ch. 430 to 540m = 110m</t>
  </si>
  <si>
    <t>Road Marking with Hot Applied Thermoplastic Compound with Reflectorising Glass Beads on Bituminous Surface (Providing and laying of hot applie thermoplastic compound 2.5 mm thick including reflectorising glass beads @ 250gms per sqm area, thickness of 2.5 mm is exclusive of surface applied glass beads as per IRC:35 .The finished surface to be level, uniform and free from
streaks and holes and as per relevant clauses of section-800.</t>
  </si>
  <si>
    <t>Total Length of the Drain = 540m</t>
  </si>
  <si>
    <t>PROPOSED ROAD FROM ALONG THE NALLA (GHODA HOSPITAL TO GHANTAGHAR ROAD) JABALPUR (M.P.)</t>
  </si>
  <si>
    <t>Road Delineators= 540x4 = 2160m /3 = 720No.</t>
  </si>
  <si>
    <t xml:space="preserve">300 mm dia. R.C.C. pipe Non-Pressure NP2 </t>
  </si>
  <si>
    <t>5x10</t>
  </si>
  <si>
    <t>Length of Drain =  540 m Both Side</t>
  </si>
  <si>
    <t>Total Length of the Footpath = 540m</t>
  </si>
  <si>
    <t>Length of the Road = 540 m</t>
  </si>
  <si>
    <t>Total Nos. of One ROW Pipe Culverts with 4 Pipes = 1</t>
  </si>
  <si>
    <t>(9.89+9.75)/2</t>
  </si>
  <si>
    <t>Detailed Estimate of Culvert</t>
  </si>
  <si>
    <t>Existing-</t>
  </si>
  <si>
    <t>(i) Subgrade - 500mm. Average</t>
  </si>
  <si>
    <t>(iii) Base (WMM) - 225mm.</t>
  </si>
  <si>
    <t>(iv) DBM - 50mm.</t>
  </si>
  <si>
    <t>RCC Drain - Either side  - Size 600x600mm.</t>
  </si>
  <si>
    <t>Pathway - 3.00m. on either side with Paver block</t>
  </si>
  <si>
    <t>R.C.C. NP2 Hume Pipe for Service duct of 300mm Dia across the road.</t>
  </si>
  <si>
    <t>Earthen Road Varying Width</t>
  </si>
  <si>
    <t>Proposed Carriageway - 9.0m.</t>
  </si>
  <si>
    <t>Crust Components</t>
  </si>
  <si>
    <t>(ii) Subbase (CRM) -250mm.</t>
  </si>
  <si>
    <t>Number of CD's work - 1 Nos.(HPC 1000mm Dia)</t>
  </si>
  <si>
    <t>Height of the retaining wall = 1.50 m</t>
  </si>
  <si>
    <t>Detailed Estimate of Retaining wall</t>
  </si>
  <si>
    <t>13.1 Vol III</t>
  </si>
  <si>
    <t>Excavation for Rertaining walls</t>
  </si>
  <si>
    <t>Earth work in excavation for Stuctures as Per Drawing ……. etc. and as per relevant clauses of section 305.1Including Setting out Shoring &amp; bracing Removal of stumps and other Ordinary Soil</t>
  </si>
  <si>
    <t>Excavation of soil</t>
  </si>
  <si>
    <t>2.27 Vol II</t>
  </si>
  <si>
    <t>Filling of Granular Material</t>
  </si>
  <si>
    <t>Providing Back filling behind abutment, wing wall &amp; return wall with Granular Material complete as per drawing and Technical specification and as per relevant clauses 305 of specifications &amp; as per appendix 6 of IRC-78</t>
  </si>
  <si>
    <t>13.25 Vol III</t>
  </si>
  <si>
    <t>M15 Base for Rertaining wall</t>
  </si>
  <si>
    <t>Providing and laying Leveling course in PCC M-15 (with 40 mm maximum size of
aggregate) below Pile cap as per drawing and as per section 1100 and 1700.</t>
  </si>
  <si>
    <t>14.5  Vol III</t>
  </si>
  <si>
    <t>M20 Footing and Stem for Rertaining wall</t>
  </si>
  <si>
    <t>E) RCC Grade M20 with 20 mm down graded</t>
  </si>
  <si>
    <t>wall</t>
  </si>
  <si>
    <t>13.27  Vol III</t>
  </si>
  <si>
    <t>Item Reinforcement for Retaining Wall</t>
  </si>
  <si>
    <t>Supplying, fitting and placing un-coated Mild steel reinforcement complete in
foundation as per drawing and technical specification and as per relevant clauses of sections 1600.</t>
  </si>
  <si>
    <t>At base</t>
  </si>
  <si>
    <t>Base bottom 12 mm dia @200 c/c</t>
  </si>
  <si>
    <t>Distribution 8mm dia @250c/c</t>
  </si>
  <si>
    <t>12x2</t>
  </si>
  <si>
    <t>Base  at top 12 mm dia @200 c/c</t>
  </si>
  <si>
    <t>tonne</t>
  </si>
  <si>
    <t>3.10  Vol III</t>
  </si>
  <si>
    <t>Back fill</t>
  </si>
  <si>
    <t>Back filling behind the facing element in reinforced earth walls with approved
material/selected soil having CBR &gt;12 (Unless specified otherwise in the
contract) obtained from excavation of borrow pits i/c all lifts &amp; leads i/c grading to required slope &amp; camber using mortar grader and compacting using vibratory roller of 80 to 100 kN static weight to meet compection requirement of Table No. 300.2 of MORTH specification.</t>
  </si>
  <si>
    <t>DEDUCTION,M10,M20</t>
  </si>
  <si>
    <t>M10</t>
  </si>
  <si>
    <t>,</t>
  </si>
  <si>
    <t xml:space="preserve">PVC Pipe/Weep holes </t>
  </si>
  <si>
    <t>Providing weep holes in Brick masonry/Plain/Reinforced concrete abutment, wing wall/return wall with 100 mm dia AC pipe, extending through the full width of the structure with slope of 1V :20H towards drawing foce. Complete as per drawing and Technical specifications and as per clause 2706 of specifications.</t>
  </si>
  <si>
    <t xml:space="preserve"> weep holes</t>
  </si>
  <si>
    <t>RMT</t>
  </si>
  <si>
    <t>Detailed Estimate of Retaining Wall</t>
  </si>
  <si>
    <t>Cost (Rs.)</t>
  </si>
  <si>
    <t xml:space="preserve"> No. Culvert = 203489X4 = 813957.00</t>
  </si>
  <si>
    <t>(v) BC - 30mm.</t>
  </si>
  <si>
    <t>Service Duct - internal dimension 900 mm wide x 1200 mm deep</t>
  </si>
  <si>
    <t>At CH. 0 to 540m=540m.</t>
  </si>
  <si>
    <t>Drain  internal dimension 600 mm wide x 600 mm deep</t>
  </si>
  <si>
    <t>1x26</t>
  </si>
  <si>
    <t>1x3600</t>
  </si>
  <si>
    <t>1x20</t>
  </si>
  <si>
    <t xml:space="preserve">RCC Service Duct. Either side (900x1200mm) </t>
  </si>
  <si>
    <t>Length of Service Duct - CH. 0 to 540m</t>
  </si>
  <si>
    <t>Length of the Road =540 m, ROW 15 m</t>
  </si>
  <si>
    <t>.</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</si>
</sst>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_(* #,##0_);_(* \(#,##0\);_(* &quot;-&quot;??_);_(@_)"/>
    <numFmt numFmtId="185" formatCode="0.0000"/>
    <numFmt numFmtId="186" formatCode="0.000"/>
    <numFmt numFmtId="187" formatCode="0.00000"/>
    <numFmt numFmtId="188" formatCode="0.00_)"/>
    <numFmt numFmtId="189" formatCode="0_)"/>
    <numFmt numFmtId="190" formatCode="0.0_)"/>
    <numFmt numFmtId="191" formatCode="0.000_)"/>
    <numFmt numFmtId="192" formatCode="0.00;[Red]0.00"/>
    <numFmt numFmtId="193" formatCode="0.0000_)"/>
    <numFmt numFmtId="194" formatCode="0.00000_)"/>
    <numFmt numFmtId="195" formatCode="0.000000_)"/>
    <numFmt numFmtId="196" formatCode="0.0000000_)"/>
    <numFmt numFmtId="197" formatCode="0.000000"/>
    <numFmt numFmtId="198" formatCode="0.0000000"/>
    <numFmt numFmtId="199" formatCode="0.00000000000"/>
    <numFmt numFmtId="200" formatCode="0.0000000000"/>
  </numFmts>
  <fonts count="65">
    <font>
      <sz val="11"/>
      <color theme="1"/>
      <name val="Calibri"/>
      <family val="2"/>
    </font>
    <font>
      <sz val="11"/>
      <color indexed="8"/>
      <name val="Calibri"/>
      <family val="2"/>
    </font>
    <font>
      <b/>
      <sz val="11"/>
      <name val="Arial"/>
      <family val="2"/>
    </font>
    <font>
      <u val="single"/>
      <sz val="9.35"/>
      <color indexed="36"/>
      <name val="Calibri"/>
      <family val="2"/>
    </font>
    <font>
      <sz val="10"/>
      <name val="Arial"/>
      <family val="2"/>
    </font>
    <font>
      <sz val="9"/>
      <color indexed="8"/>
      <name val="Arial"/>
      <family val="2"/>
    </font>
    <font>
      <b/>
      <sz val="10"/>
      <name val="Arial"/>
      <family val="2"/>
    </font>
    <font>
      <sz val="8"/>
      <name val="Arial"/>
      <family val="2"/>
    </font>
    <font>
      <b/>
      <sz val="9"/>
      <name val="Arial"/>
      <family val="2"/>
    </font>
    <font>
      <sz val="9"/>
      <name val="Arial"/>
      <family val="2"/>
    </font>
    <font>
      <b/>
      <sz val="12"/>
      <name val="Arial"/>
      <family val="2"/>
    </font>
    <font>
      <sz val="11"/>
      <name val="Arial"/>
      <family val="2"/>
    </font>
    <font>
      <b/>
      <sz val="8"/>
      <name val="Arial"/>
      <family val="2"/>
    </font>
    <font>
      <b/>
      <u val="single"/>
      <sz val="9"/>
      <name val="Arial"/>
      <family val="2"/>
    </font>
    <font>
      <vertAlign val="superscript"/>
      <sz val="9"/>
      <name val="Arial"/>
      <family val="2"/>
    </font>
    <font>
      <sz val="16"/>
      <name val="Balloon Bd BT"/>
      <family val="4"/>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color indexed="8"/>
      <name val="Arial"/>
      <family val="2"/>
    </font>
    <font>
      <sz val="10"/>
      <color indexed="8"/>
      <name val="Calibri"/>
      <family val="2"/>
    </font>
    <font>
      <sz val="11"/>
      <name val="Calibri"/>
      <family val="2"/>
    </font>
    <font>
      <b/>
      <sz val="12"/>
      <color indexed="8"/>
      <name val="Calibri"/>
      <family val="2"/>
    </font>
    <font>
      <b/>
      <sz val="14"/>
      <color indexed="8"/>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theme="1"/>
      <name val="Arial"/>
      <family val="2"/>
    </font>
    <font>
      <sz val="10"/>
      <color theme="1"/>
      <name val="Arial"/>
      <family val="2"/>
    </font>
    <font>
      <sz val="10"/>
      <color theme="1"/>
      <name val="Calibri"/>
      <family val="2"/>
    </font>
    <font>
      <b/>
      <sz val="12"/>
      <color theme="1"/>
      <name val="Calibri"/>
      <family val="2"/>
    </font>
    <font>
      <b/>
      <sz val="14"/>
      <color theme="1"/>
      <name val="Calibri"/>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bottom/>
    </border>
    <border>
      <left/>
      <right style="thin"/>
      <top style="thin"/>
      <bottom/>
    </border>
    <border>
      <left style="thin"/>
      <right/>
      <top style="thin"/>
      <botto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28">
    <xf numFmtId="0" fontId="0" fillId="0" borderId="0" xfId="0" applyFont="1" applyAlignment="1">
      <alignment/>
    </xf>
    <xf numFmtId="178" fontId="5" fillId="0" borderId="10" xfId="0" applyNumberFormat="1" applyFont="1" applyBorder="1" applyAlignment="1">
      <alignment horizontal="center" vertical="center"/>
    </xf>
    <xf numFmtId="178" fontId="5" fillId="0" borderId="10" xfId="0" applyNumberFormat="1"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vertical="center" wrapText="1"/>
    </xf>
    <xf numFmtId="2" fontId="4" fillId="0" borderId="10" xfId="0" applyNumberFormat="1" applyFont="1" applyFill="1" applyBorder="1" applyAlignment="1">
      <alignment horizontal="center" wrapText="1" readingOrder="1"/>
    </xf>
    <xf numFmtId="188" fontId="9" fillId="0" borderId="10" xfId="0" applyNumberFormat="1" applyFont="1" applyFill="1" applyBorder="1" applyAlignment="1">
      <alignment horizontal="center"/>
    </xf>
    <xf numFmtId="186" fontId="9" fillId="0" borderId="10" xfId="0" applyNumberFormat="1" applyFont="1" applyFill="1" applyBorder="1" applyAlignment="1">
      <alignment horizontal="center"/>
    </xf>
    <xf numFmtId="188" fontId="9" fillId="0" borderId="10" xfId="0" applyNumberFormat="1" applyFont="1" applyFill="1" applyBorder="1" applyAlignment="1">
      <alignment horizontal="right"/>
    </xf>
    <xf numFmtId="188" fontId="0" fillId="0" borderId="0" xfId="0" applyNumberFormat="1" applyAlignment="1">
      <alignment/>
    </xf>
    <xf numFmtId="189" fontId="9" fillId="0" borderId="10" xfId="0" applyNumberFormat="1" applyFont="1" applyFill="1" applyBorder="1" applyAlignment="1">
      <alignment horizontal="center"/>
    </xf>
    <xf numFmtId="1" fontId="9" fillId="0" borderId="10" xfId="0" applyNumberFormat="1" applyFont="1" applyFill="1" applyBorder="1" applyAlignment="1">
      <alignment/>
    </xf>
    <xf numFmtId="188" fontId="0" fillId="0" borderId="0" xfId="0" applyNumberFormat="1" applyBorder="1" applyAlignment="1">
      <alignment/>
    </xf>
    <xf numFmtId="2" fontId="9" fillId="0" borderId="10" xfId="0" applyNumberFormat="1" applyFont="1" applyFill="1" applyBorder="1" applyAlignment="1">
      <alignment horizontal="center"/>
    </xf>
    <xf numFmtId="1" fontId="9" fillId="0" borderId="10" xfId="0" applyNumberFormat="1" applyFont="1" applyFill="1" applyBorder="1" applyAlignment="1">
      <alignment horizontal="right"/>
    </xf>
    <xf numFmtId="0" fontId="5" fillId="0" borderId="10" xfId="42" applyNumberFormat="1" applyFont="1" applyBorder="1" applyAlignment="1">
      <alignment horizontal="right" wrapText="1"/>
    </xf>
    <xf numFmtId="0" fontId="0" fillId="0" borderId="0" xfId="0" applyBorder="1" applyAlignment="1">
      <alignment/>
    </xf>
    <xf numFmtId="188" fontId="9" fillId="0" borderId="11" xfId="0" applyNumberFormat="1" applyFont="1" applyFill="1" applyBorder="1" applyAlignment="1">
      <alignment horizontal="left" vertical="top" wrapText="1"/>
    </xf>
    <xf numFmtId="188" fontId="9" fillId="0" borderId="12" xfId="0" applyNumberFormat="1" applyFont="1" applyFill="1" applyBorder="1" applyAlignment="1">
      <alignment horizontal="left" vertical="top" wrapText="1"/>
    </xf>
    <xf numFmtId="188" fontId="0" fillId="0" borderId="0" xfId="0" applyNumberFormat="1" applyFill="1" applyAlignment="1">
      <alignment/>
    </xf>
    <xf numFmtId="1" fontId="9" fillId="0" borderId="13" xfId="0" applyNumberFormat="1" applyFont="1" applyFill="1" applyBorder="1" applyAlignment="1">
      <alignment/>
    </xf>
    <xf numFmtId="188" fontId="9" fillId="0" borderId="0" xfId="57" applyNumberFormat="1" applyFont="1" applyFill="1">
      <alignment/>
      <protection/>
    </xf>
    <xf numFmtId="189" fontId="9" fillId="0" borderId="10" xfId="0" applyNumberFormat="1" applyFont="1" applyFill="1" applyBorder="1" applyAlignment="1">
      <alignment horizontal="center" wrapText="1" readingOrder="1"/>
    </xf>
    <xf numFmtId="2" fontId="9" fillId="0" borderId="10" xfId="0" applyNumberFormat="1" applyFont="1" applyFill="1" applyBorder="1" applyAlignment="1">
      <alignment horizontal="right"/>
    </xf>
    <xf numFmtId="2" fontId="4" fillId="0" borderId="10" xfId="0" applyNumberFormat="1" applyFont="1" applyFill="1" applyBorder="1" applyAlignment="1">
      <alignment horizontal="center"/>
    </xf>
    <xf numFmtId="188" fontId="0" fillId="0" borderId="0" xfId="0" applyNumberFormat="1" applyAlignment="1">
      <alignment vertical="center"/>
    </xf>
    <xf numFmtId="188" fontId="0" fillId="0" borderId="0" xfId="0" applyNumberFormat="1" applyBorder="1" applyAlignment="1">
      <alignment vertical="center"/>
    </xf>
    <xf numFmtId="189" fontId="4" fillId="0" borderId="10" xfId="0" applyNumberFormat="1" applyFont="1" applyBorder="1" applyAlignment="1">
      <alignment horizontal="center" vertical="center"/>
    </xf>
    <xf numFmtId="2" fontId="0" fillId="0" borderId="10" xfId="0" applyNumberFormat="1" applyBorder="1" applyAlignment="1">
      <alignment/>
    </xf>
    <xf numFmtId="188" fontId="9" fillId="0" borderId="14" xfId="0" applyNumberFormat="1" applyFont="1" applyFill="1" applyBorder="1" applyAlignment="1">
      <alignment horizontal="left" vertical="top"/>
    </xf>
    <xf numFmtId="188" fontId="9" fillId="0" borderId="0" xfId="0" applyNumberFormat="1" applyFont="1" applyAlignment="1">
      <alignment/>
    </xf>
    <xf numFmtId="188" fontId="9" fillId="0" borderId="10" xfId="0" applyNumberFormat="1" applyFont="1" applyFill="1" applyBorder="1" applyAlignment="1">
      <alignment horizontal="right" vertical="center"/>
    </xf>
    <xf numFmtId="0" fontId="58" fillId="0" borderId="10" xfId="0" applyFont="1" applyBorder="1" applyAlignment="1">
      <alignment/>
    </xf>
    <xf numFmtId="186" fontId="9" fillId="0" borderId="10" xfId="0" applyNumberFormat="1" applyFont="1" applyFill="1" applyBorder="1" applyAlignment="1">
      <alignment horizontal="center" wrapText="1" readingOrder="1"/>
    </xf>
    <xf numFmtId="2" fontId="9" fillId="0" borderId="10" xfId="0" applyNumberFormat="1" applyFont="1" applyFill="1" applyBorder="1" applyAlignment="1">
      <alignment horizontal="center" wrapText="1" readingOrder="1"/>
    </xf>
    <xf numFmtId="0" fontId="59" fillId="0" borderId="10" xfId="0" applyFont="1" applyBorder="1" applyAlignment="1">
      <alignment/>
    </xf>
    <xf numFmtId="1" fontId="9" fillId="0" borderId="10" xfId="0" applyNumberFormat="1" applyFont="1" applyFill="1" applyBorder="1" applyAlignment="1">
      <alignment horizontal="center" wrapText="1" readingOrder="1"/>
    </xf>
    <xf numFmtId="186" fontId="9" fillId="0" borderId="10" xfId="0" applyNumberFormat="1" applyFont="1" applyFill="1" applyBorder="1" applyAlignment="1">
      <alignment horizontal="right" wrapText="1" readingOrder="1"/>
    </xf>
    <xf numFmtId="2" fontId="9" fillId="0" borderId="10" xfId="0" applyNumberFormat="1" applyFont="1" applyFill="1" applyBorder="1" applyAlignment="1">
      <alignment horizontal="right" wrapText="1" readingOrder="1"/>
    </xf>
    <xf numFmtId="1" fontId="9" fillId="0" borderId="10" xfId="0" applyNumberFormat="1" applyFont="1" applyFill="1" applyBorder="1" applyAlignment="1">
      <alignment horizontal="right" wrapText="1" readingOrder="1"/>
    </xf>
    <xf numFmtId="0" fontId="58" fillId="0" borderId="10" xfId="0" applyFont="1" applyBorder="1" applyAlignment="1">
      <alignment horizontal="right"/>
    </xf>
    <xf numFmtId="1" fontId="9" fillId="0" borderId="10" xfId="0" applyNumberFormat="1" applyFont="1" applyFill="1" applyBorder="1" applyAlignment="1">
      <alignment horizontal="right" vertical="center"/>
    </xf>
    <xf numFmtId="178" fontId="9" fillId="0" borderId="10" xfId="0" applyNumberFormat="1" applyFont="1" applyFill="1" applyBorder="1" applyAlignment="1">
      <alignment horizontal="right" wrapText="1" readingOrder="1"/>
    </xf>
    <xf numFmtId="190" fontId="9" fillId="0" borderId="10" xfId="0" applyNumberFormat="1" applyFont="1" applyFill="1" applyBorder="1" applyAlignment="1">
      <alignment horizontal="center"/>
    </xf>
    <xf numFmtId="190" fontId="59" fillId="0" borderId="10" xfId="0" applyNumberFormat="1" applyFont="1" applyBorder="1" applyAlignment="1">
      <alignment/>
    </xf>
    <xf numFmtId="189" fontId="8" fillId="33" borderId="10" xfId="0" applyNumberFormat="1" applyFont="1" applyFill="1" applyBorder="1" applyAlignment="1">
      <alignment horizontal="center" vertical="center"/>
    </xf>
    <xf numFmtId="189" fontId="9" fillId="0" borderId="10" xfId="0" applyNumberFormat="1" applyFont="1" applyFill="1" applyBorder="1" applyAlignment="1">
      <alignment/>
    </xf>
    <xf numFmtId="189" fontId="5" fillId="0" borderId="10" xfId="0" applyNumberFormat="1" applyFont="1" applyBorder="1" applyAlignment="1">
      <alignment horizontal="center" wrapText="1"/>
    </xf>
    <xf numFmtId="189" fontId="5" fillId="0" borderId="10" xfId="0" applyNumberFormat="1" applyFont="1" applyBorder="1" applyAlignment="1">
      <alignment vertical="top" wrapText="1"/>
    </xf>
    <xf numFmtId="189" fontId="58" fillId="0" borderId="10" xfId="0" applyNumberFormat="1" applyFont="1" applyBorder="1" applyAlignment="1">
      <alignment/>
    </xf>
    <xf numFmtId="2" fontId="8" fillId="33" borderId="10" xfId="0" applyNumberFormat="1" applyFont="1" applyFill="1" applyBorder="1" applyAlignment="1">
      <alignment horizontal="center" vertical="center"/>
    </xf>
    <xf numFmtId="2" fontId="5" fillId="0" borderId="10" xfId="0" applyNumberFormat="1" applyFont="1" applyBorder="1" applyAlignment="1">
      <alignment horizontal="center" wrapText="1"/>
    </xf>
    <xf numFmtId="2" fontId="5" fillId="0" borderId="10" xfId="0" applyNumberFormat="1" applyFont="1" applyBorder="1" applyAlignment="1">
      <alignment vertical="top" wrapText="1"/>
    </xf>
    <xf numFmtId="2" fontId="58" fillId="0" borderId="10" xfId="0" applyNumberFormat="1" applyFont="1" applyBorder="1" applyAlignment="1">
      <alignment/>
    </xf>
    <xf numFmtId="2" fontId="59" fillId="0" borderId="10" xfId="0" applyNumberFormat="1" applyFont="1" applyBorder="1" applyAlignment="1">
      <alignment/>
    </xf>
    <xf numFmtId="2" fontId="6" fillId="33" borderId="10" xfId="0" applyNumberFormat="1" applyFont="1" applyFill="1" applyBorder="1" applyAlignment="1">
      <alignment horizontal="center" vertical="center"/>
    </xf>
    <xf numFmtId="189" fontId="5" fillId="0" borderId="10" xfId="0" applyNumberFormat="1" applyFont="1" applyBorder="1" applyAlignment="1">
      <alignment/>
    </xf>
    <xf numFmtId="189" fontId="9" fillId="0" borderId="10" xfId="0" applyNumberFormat="1" applyFont="1" applyFill="1" applyBorder="1" applyAlignment="1">
      <alignment wrapText="1" readingOrder="1"/>
    </xf>
    <xf numFmtId="0" fontId="59" fillId="0" borderId="10" xfId="0" applyFont="1" applyBorder="1" applyAlignment="1">
      <alignment horizontal="right"/>
    </xf>
    <xf numFmtId="49" fontId="9" fillId="0" borderId="15" xfId="0" applyNumberFormat="1" applyFont="1" applyFill="1" applyBorder="1" applyAlignment="1">
      <alignment vertical="top" wrapText="1"/>
    </xf>
    <xf numFmtId="0" fontId="7" fillId="0" borderId="0" xfId="0" applyFont="1" applyBorder="1" applyAlignment="1">
      <alignment/>
    </xf>
    <xf numFmtId="188" fontId="9" fillId="0" borderId="0" xfId="0" applyNumberFormat="1" applyFont="1" applyBorder="1" applyAlignment="1">
      <alignment/>
    </xf>
    <xf numFmtId="0" fontId="9" fillId="0" borderId="10" xfId="0" applyNumberFormat="1" applyFont="1" applyFill="1" applyBorder="1" applyAlignment="1">
      <alignment horizontal="right"/>
    </xf>
    <xf numFmtId="188" fontId="9" fillId="0" borderId="15" xfId="0" applyNumberFormat="1" applyFont="1" applyFill="1" applyBorder="1" applyAlignment="1">
      <alignment horizontal="center" vertical="top"/>
    </xf>
    <xf numFmtId="186" fontId="9" fillId="0" borderId="15" xfId="0" applyNumberFormat="1" applyFont="1" applyFill="1" applyBorder="1" applyAlignment="1">
      <alignment horizontal="center" vertical="top" wrapText="1"/>
    </xf>
    <xf numFmtId="188" fontId="4" fillId="0" borderId="10" xfId="0" applyNumberFormat="1" applyFont="1" applyFill="1" applyBorder="1" applyAlignment="1">
      <alignment horizontal="center" vertical="top"/>
    </xf>
    <xf numFmtId="188" fontId="6" fillId="0" borderId="0" xfId="0" applyNumberFormat="1" applyFont="1" applyBorder="1" applyAlignment="1">
      <alignment horizontal="left" vertical="center"/>
    </xf>
    <xf numFmtId="49" fontId="4" fillId="0" borderId="10" xfId="57" applyNumberFormat="1" applyFont="1" applyFill="1" applyBorder="1" applyAlignment="1">
      <alignment horizontal="center" vertical="top"/>
      <protection/>
    </xf>
    <xf numFmtId="49" fontId="4" fillId="0" borderId="10"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49" fontId="4" fillId="0" borderId="15" xfId="57" applyNumberFormat="1" applyFont="1" applyFill="1" applyBorder="1" applyAlignment="1">
      <alignment horizontal="center" vertical="top"/>
      <protection/>
    </xf>
    <xf numFmtId="190" fontId="9" fillId="0" borderId="10" xfId="0" applyNumberFormat="1" applyFont="1" applyFill="1" applyBorder="1" applyAlignment="1">
      <alignment horizontal="right"/>
    </xf>
    <xf numFmtId="188" fontId="8" fillId="33" borderId="10" xfId="0" applyNumberFormat="1" applyFont="1" applyFill="1" applyBorder="1" applyAlignment="1">
      <alignment horizontal="center" vertical="center"/>
    </xf>
    <xf numFmtId="49" fontId="9" fillId="0" borderId="16" xfId="57" applyNumberFormat="1" applyFont="1" applyFill="1" applyBorder="1" applyAlignment="1">
      <alignment horizontal="center" vertical="top" wrapText="1"/>
      <protection/>
    </xf>
    <xf numFmtId="188" fontId="9" fillId="0" borderId="14" xfId="0" applyNumberFormat="1" applyFont="1" applyFill="1" applyBorder="1" applyAlignment="1">
      <alignment horizontal="left" wrapText="1"/>
    </xf>
    <xf numFmtId="188" fontId="9" fillId="0" borderId="11" xfId="0" applyNumberFormat="1" applyFont="1" applyFill="1" applyBorder="1" applyAlignment="1">
      <alignment horizontal="left" wrapText="1"/>
    </xf>
    <xf numFmtId="188" fontId="9" fillId="0" borderId="12" xfId="0" applyNumberFormat="1" applyFont="1" applyFill="1" applyBorder="1" applyAlignment="1">
      <alignment horizontal="left" wrapText="1"/>
    </xf>
    <xf numFmtId="188" fontId="9" fillId="0" borderId="10" xfId="0" applyNumberFormat="1" applyFont="1" applyFill="1" applyBorder="1" applyAlignment="1">
      <alignment horizontal="left" wrapText="1"/>
    </xf>
    <xf numFmtId="188" fontId="9" fillId="0" borderId="0" xfId="0" applyNumberFormat="1" applyFont="1" applyAlignment="1">
      <alignment vertical="center"/>
    </xf>
    <xf numFmtId="49" fontId="8" fillId="34" borderId="10" xfId="57" applyNumberFormat="1" applyFont="1" applyFill="1" applyBorder="1" applyAlignment="1">
      <alignment horizontal="center" vertical="center"/>
      <protection/>
    </xf>
    <xf numFmtId="188" fontId="9" fillId="0" borderId="10" xfId="0" applyNumberFormat="1" applyFont="1" applyFill="1" applyBorder="1" applyAlignment="1">
      <alignment/>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89" fontId="4" fillId="0" borderId="10" xfId="0" applyNumberFormat="1" applyFont="1" applyFill="1" applyBorder="1" applyAlignment="1">
      <alignment horizontal="center"/>
    </xf>
    <xf numFmtId="188" fontId="4" fillId="0" borderId="10" xfId="0" applyNumberFormat="1" applyFont="1" applyFill="1" applyBorder="1" applyAlignment="1">
      <alignment horizontal="center"/>
    </xf>
    <xf numFmtId="188" fontId="4" fillId="0" borderId="10" xfId="0" applyNumberFormat="1" applyFont="1" applyFill="1" applyBorder="1" applyAlignment="1">
      <alignment horizontal="center" wrapText="1" readingOrder="1"/>
    </xf>
    <xf numFmtId="188" fontId="4" fillId="0" borderId="10" xfId="0" applyNumberFormat="1" applyFont="1" applyFill="1" applyBorder="1" applyAlignment="1">
      <alignment horizontal="right"/>
    </xf>
    <xf numFmtId="189" fontId="4" fillId="0" borderId="10" xfId="0" applyNumberFormat="1" applyFont="1" applyFill="1" applyBorder="1" applyAlignment="1">
      <alignment horizontal="center" wrapText="1" readingOrder="1"/>
    </xf>
    <xf numFmtId="0" fontId="0" fillId="0" borderId="0" xfId="0" applyAlignment="1">
      <alignment vertical="center"/>
    </xf>
    <xf numFmtId="186" fontId="6" fillId="33" borderId="10" xfId="0" applyNumberFormat="1" applyFont="1" applyFill="1" applyBorder="1" applyAlignment="1">
      <alignment horizontal="center" vertical="center"/>
    </xf>
    <xf numFmtId="188" fontId="6" fillId="34" borderId="10" xfId="0" applyNumberFormat="1" applyFont="1" applyFill="1" applyBorder="1" applyAlignment="1">
      <alignment horizontal="center" vertical="center"/>
    </xf>
    <xf numFmtId="186" fontId="6" fillId="34" borderId="10" xfId="0" applyNumberFormat="1" applyFont="1" applyFill="1" applyBorder="1" applyAlignment="1">
      <alignment horizontal="center" vertical="center"/>
    </xf>
    <xf numFmtId="49" fontId="6" fillId="0" borderId="10" xfId="57" applyNumberFormat="1" applyFont="1" applyFill="1" applyBorder="1" applyAlignment="1">
      <alignment horizontal="center" vertical="center" wrapText="1"/>
      <protection/>
    </xf>
    <xf numFmtId="186" fontId="4" fillId="0" borderId="10" xfId="0" applyNumberFormat="1" applyFont="1" applyFill="1" applyBorder="1" applyAlignment="1">
      <alignment horizontal="center" wrapText="1"/>
    </xf>
    <xf numFmtId="188" fontId="12" fillId="0" borderId="10" xfId="0" applyNumberFormat="1" applyFont="1" applyFill="1" applyBorder="1" applyAlignment="1">
      <alignment horizontal="center" vertical="center" wrapText="1"/>
    </xf>
    <xf numFmtId="1" fontId="4" fillId="0" borderId="10" xfId="0" applyNumberFormat="1" applyFont="1" applyFill="1" applyBorder="1" applyAlignment="1">
      <alignment/>
    </xf>
    <xf numFmtId="186" fontId="0" fillId="0" borderId="0" xfId="0" applyNumberFormat="1" applyAlignment="1">
      <alignment/>
    </xf>
    <xf numFmtId="188" fontId="0" fillId="0" borderId="0" xfId="0" applyNumberFormat="1" applyAlignment="1">
      <alignment horizontal="right"/>
    </xf>
    <xf numFmtId="1" fontId="0" fillId="0" borderId="0" xfId="0" applyNumberFormat="1" applyAlignment="1">
      <alignment/>
    </xf>
    <xf numFmtId="49" fontId="6" fillId="34" borderId="10" xfId="0" applyNumberFormat="1" applyFont="1" applyFill="1" applyBorder="1" applyAlignment="1">
      <alignment horizontal="center" vertical="center"/>
    </xf>
    <xf numFmtId="189" fontId="6" fillId="34" borderId="16" xfId="0" applyNumberFormat="1" applyFont="1" applyFill="1" applyBorder="1" applyAlignment="1">
      <alignment/>
    </xf>
    <xf numFmtId="188"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wrapText="1"/>
    </xf>
    <xf numFmtId="1" fontId="4" fillId="34" borderId="10" xfId="0" applyNumberFormat="1" applyFont="1" applyFill="1" applyBorder="1" applyAlignment="1">
      <alignment/>
    </xf>
    <xf numFmtId="188" fontId="0" fillId="34" borderId="0" xfId="0" applyNumberFormat="1" applyFill="1" applyAlignment="1">
      <alignment/>
    </xf>
    <xf numFmtId="188" fontId="4" fillId="34" borderId="10" xfId="0" applyNumberFormat="1" applyFont="1" applyFill="1" applyBorder="1" applyAlignment="1">
      <alignment horizontal="center" vertical="center"/>
    </xf>
    <xf numFmtId="189" fontId="4" fillId="34" borderId="10" xfId="0" applyNumberFormat="1" applyFont="1" applyFill="1" applyBorder="1" applyAlignment="1">
      <alignment horizontal="center" vertical="center" wrapText="1"/>
    </xf>
    <xf numFmtId="188"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horizontal="right"/>
    </xf>
    <xf numFmtId="189" fontId="4" fillId="34" borderId="10" xfId="0" applyNumberFormat="1" applyFont="1" applyFill="1" applyBorder="1" applyAlignment="1">
      <alignment horizontal="center" vertical="center"/>
    </xf>
    <xf numFmtId="186" fontId="4" fillId="34" borderId="10" xfId="0" applyNumberFormat="1" applyFont="1" applyFill="1" applyBorder="1" applyAlignment="1">
      <alignment horizontal="center" vertical="center" wrapText="1"/>
    </xf>
    <xf numFmtId="188" fontId="4" fillId="34" borderId="10" xfId="0" applyNumberFormat="1" applyFont="1" applyFill="1" applyBorder="1" applyAlignment="1">
      <alignment horizontal="right" vertical="center"/>
    </xf>
    <xf numFmtId="188" fontId="4" fillId="34" borderId="10" xfId="0" applyNumberFormat="1" applyFont="1" applyFill="1" applyBorder="1" applyAlignment="1">
      <alignment horizontal="center"/>
    </xf>
    <xf numFmtId="190" fontId="4" fillId="34" borderId="10" xfId="0" applyNumberFormat="1" applyFont="1" applyFill="1" applyBorder="1" applyAlignment="1">
      <alignment horizontal="center" vertical="center" wrapText="1"/>
    </xf>
    <xf numFmtId="188" fontId="9" fillId="34" borderId="10" xfId="0" applyNumberFormat="1" applyFont="1" applyFill="1" applyBorder="1" applyAlignment="1">
      <alignment wrapText="1"/>
    </xf>
    <xf numFmtId="190" fontId="9" fillId="34" borderId="10" xfId="0" applyNumberFormat="1" applyFont="1" applyFill="1" applyBorder="1" applyAlignment="1">
      <alignment wrapText="1"/>
    </xf>
    <xf numFmtId="2" fontId="4" fillId="34" borderId="10" xfId="0" applyNumberFormat="1" applyFont="1" applyFill="1" applyBorder="1" applyAlignment="1">
      <alignment horizontal="center" vertical="center" wrapText="1"/>
    </xf>
    <xf numFmtId="188" fontId="12" fillId="34" borderId="10" xfId="0" applyNumberFormat="1" applyFont="1" applyFill="1" applyBorder="1" applyAlignment="1">
      <alignment horizontal="center" vertical="top" wrapText="1"/>
    </xf>
    <xf numFmtId="1" fontId="0" fillId="0" borderId="10" xfId="0" applyNumberFormat="1" applyBorder="1" applyAlignment="1">
      <alignment/>
    </xf>
    <xf numFmtId="188" fontId="4" fillId="0" borderId="10" xfId="0" applyNumberFormat="1" applyFont="1" applyFill="1" applyBorder="1" applyAlignment="1">
      <alignment horizontal="center" wrapText="1"/>
    </xf>
    <xf numFmtId="49" fontId="8" fillId="0" borderId="10" xfId="0" applyNumberFormat="1" applyFont="1" applyFill="1" applyBorder="1" applyAlignment="1">
      <alignment vertical="top" wrapText="1"/>
    </xf>
    <xf numFmtId="1" fontId="2" fillId="0" borderId="10" xfId="0" applyNumberFormat="1" applyFont="1" applyFill="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10" fillId="0" borderId="0" xfId="0" applyFont="1" applyBorder="1" applyAlignment="1">
      <alignment horizontal="center"/>
    </xf>
    <xf numFmtId="0" fontId="9" fillId="0" borderId="0" xfId="0" applyFont="1" applyAlignment="1">
      <alignment/>
    </xf>
    <xf numFmtId="188" fontId="8" fillId="0" borderId="0" xfId="0" applyNumberFormat="1" applyFont="1" applyAlignment="1">
      <alignment vertical="center"/>
    </xf>
    <xf numFmtId="188" fontId="8" fillId="0" borderId="0" xfId="0" applyNumberFormat="1" applyFont="1" applyAlignment="1">
      <alignment/>
    </xf>
    <xf numFmtId="188" fontId="7" fillId="0" borderId="0" xfId="0" applyNumberFormat="1" applyFont="1" applyAlignment="1">
      <alignment/>
    </xf>
    <xf numFmtId="188" fontId="7" fillId="0" borderId="0" xfId="0" applyNumberFormat="1" applyFont="1" applyAlignment="1">
      <alignment horizontal="center"/>
    </xf>
    <xf numFmtId="188" fontId="0" fillId="0" borderId="0" xfId="0" applyNumberFormat="1" applyAlignment="1">
      <alignment horizontal="center"/>
    </xf>
    <xf numFmtId="1" fontId="0" fillId="0" borderId="0" xfId="0" applyNumberFormat="1" applyAlignment="1">
      <alignment horizontal="right"/>
    </xf>
    <xf numFmtId="0" fontId="2" fillId="0" borderId="0" xfId="0" applyFont="1" applyAlignment="1">
      <alignment/>
    </xf>
    <xf numFmtId="188" fontId="9" fillId="0" borderId="0" xfId="0" applyNumberFormat="1"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1" fillId="0" borderId="0" xfId="0" applyFont="1" applyAlignment="1">
      <alignment vertical="center"/>
    </xf>
    <xf numFmtId="0" fontId="0" fillId="0" borderId="10" xfId="0" applyBorder="1" applyAlignment="1">
      <alignment horizontal="center" vertical="center"/>
    </xf>
    <xf numFmtId="1" fontId="4" fillId="0" borderId="10" xfId="0" applyNumberFormat="1" applyFont="1" applyBorder="1" applyAlignment="1">
      <alignment horizontal="right" vertical="center"/>
    </xf>
    <xf numFmtId="0" fontId="0" fillId="0" borderId="10" xfId="0" applyBorder="1" applyAlignment="1">
      <alignment/>
    </xf>
    <xf numFmtId="1" fontId="6" fillId="0" borderId="10" xfId="0" applyNumberFormat="1" applyFont="1" applyBorder="1" applyAlignment="1">
      <alignment horizontal="right" vertical="center"/>
    </xf>
    <xf numFmtId="0" fontId="6" fillId="0" borderId="0" xfId="0" applyFont="1" applyBorder="1" applyAlignment="1">
      <alignment horizontal="center" vertical="center"/>
    </xf>
    <xf numFmtId="0" fontId="7" fillId="0" borderId="17" xfId="0" applyFont="1" applyBorder="1" applyAlignment="1">
      <alignment vertical="center"/>
    </xf>
    <xf numFmtId="2" fontId="6" fillId="0" borderId="0" xfId="0" applyNumberFormat="1" applyFont="1" applyBorder="1" applyAlignment="1">
      <alignment horizontal="right" vertical="center"/>
    </xf>
    <xf numFmtId="0" fontId="0" fillId="0" borderId="0" xfId="0" applyBorder="1" applyAlignment="1">
      <alignment vertical="center"/>
    </xf>
    <xf numFmtId="188" fontId="8" fillId="0" borderId="0" xfId="0" applyNumberFormat="1" applyFont="1" applyBorder="1" applyAlignment="1">
      <alignment horizontal="center" vertical="center"/>
    </xf>
    <xf numFmtId="188" fontId="8" fillId="0" borderId="0" xfId="0" applyNumberFormat="1" applyFont="1" applyBorder="1" applyAlignment="1">
      <alignment/>
    </xf>
    <xf numFmtId="188" fontId="4" fillId="0" borderId="10" xfId="0" applyNumberFormat="1" applyFont="1" applyBorder="1" applyAlignment="1">
      <alignment horizontal="left" vertical="center" indent="1"/>
    </xf>
    <xf numFmtId="188" fontId="4" fillId="0" borderId="10" xfId="0" applyNumberFormat="1" applyFont="1" applyBorder="1" applyAlignment="1">
      <alignment horizontal="center" vertical="center"/>
    </xf>
    <xf numFmtId="0" fontId="0" fillId="0" borderId="10" xfId="0" applyBorder="1" applyAlignment="1">
      <alignment horizontal="left" vertical="center" indent="1"/>
    </xf>
    <xf numFmtId="0" fontId="0" fillId="0" borderId="14" xfId="0" applyBorder="1" applyAlignment="1">
      <alignment/>
    </xf>
    <xf numFmtId="0" fontId="0" fillId="0" borderId="11" xfId="0" applyBorder="1" applyAlignment="1">
      <alignment vertical="center"/>
    </xf>
    <xf numFmtId="0" fontId="4" fillId="0" borderId="0" xfId="0" applyFont="1" applyBorder="1" applyAlignment="1">
      <alignment/>
    </xf>
    <xf numFmtId="0" fontId="10" fillId="0" borderId="18" xfId="0" applyFont="1" applyBorder="1" applyAlignment="1">
      <alignment horizontal="center"/>
    </xf>
    <xf numFmtId="0" fontId="10" fillId="0" borderId="17" xfId="0" applyFont="1" applyBorder="1" applyAlignment="1">
      <alignment horizontal="center"/>
    </xf>
    <xf numFmtId="49" fontId="4" fillId="0" borderId="13" xfId="0" applyNumberFormat="1" applyFont="1" applyFill="1" applyBorder="1" applyAlignment="1">
      <alignment vertical="top"/>
    </xf>
    <xf numFmtId="0" fontId="60" fillId="0" borderId="15" xfId="0" applyFont="1" applyBorder="1" applyAlignment="1">
      <alignment horizontal="center" vertical="top"/>
    </xf>
    <xf numFmtId="0" fontId="61" fillId="0" borderId="10" xfId="0" applyFont="1" applyBorder="1" applyAlignment="1">
      <alignment vertical="top"/>
    </xf>
    <xf numFmtId="188" fontId="9" fillId="0" borderId="14" xfId="57" applyNumberFormat="1" applyFont="1" applyFill="1" applyBorder="1" applyAlignment="1">
      <alignment/>
      <protection/>
    </xf>
    <xf numFmtId="189" fontId="6" fillId="0" borderId="12" xfId="57" applyNumberFormat="1" applyFont="1" applyFill="1" applyBorder="1" applyAlignment="1">
      <alignment/>
      <protection/>
    </xf>
    <xf numFmtId="188" fontId="2" fillId="34" borderId="14" xfId="0" applyNumberFormat="1" applyFont="1" applyFill="1" applyBorder="1" applyAlignment="1">
      <alignment horizontal="left"/>
    </xf>
    <xf numFmtId="188" fontId="6" fillId="34" borderId="11" xfId="0" applyNumberFormat="1" applyFont="1" applyFill="1" applyBorder="1" applyAlignment="1">
      <alignment horizontal="left"/>
    </xf>
    <xf numFmtId="188" fontId="6" fillId="34" borderId="12" xfId="0" applyNumberFormat="1" applyFont="1" applyFill="1" applyBorder="1" applyAlignment="1">
      <alignment horizontal="left"/>
    </xf>
    <xf numFmtId="0" fontId="60" fillId="0" borderId="10" xfId="0" applyFont="1" applyBorder="1" applyAlignment="1">
      <alignment/>
    </xf>
    <xf numFmtId="190" fontId="60" fillId="0" borderId="10" xfId="0" applyNumberFormat="1" applyFont="1" applyBorder="1" applyAlignment="1">
      <alignment/>
    </xf>
    <xf numFmtId="2" fontId="60" fillId="0" borderId="10" xfId="0" applyNumberFormat="1" applyFont="1" applyBorder="1" applyAlignment="1">
      <alignment/>
    </xf>
    <xf numFmtId="0" fontId="60" fillId="0" borderId="10" xfId="0" applyFont="1" applyBorder="1" applyAlignment="1">
      <alignment horizontal="right"/>
    </xf>
    <xf numFmtId="188" fontId="0" fillId="0" borderId="10" xfId="0" applyNumberFormat="1" applyBorder="1" applyAlignment="1">
      <alignment horizontal="right"/>
    </xf>
    <xf numFmtId="188" fontId="0" fillId="0" borderId="10" xfId="0" applyNumberFormat="1" applyBorder="1" applyAlignment="1">
      <alignment/>
    </xf>
    <xf numFmtId="49" fontId="4" fillId="0" borderId="13" xfId="0" applyNumberFormat="1" applyFont="1" applyFill="1" applyBorder="1" applyAlignment="1">
      <alignment horizontal="center" vertical="top"/>
    </xf>
    <xf numFmtId="188" fontId="9" fillId="0" borderId="12" xfId="0" applyNumberFormat="1" applyFont="1" applyFill="1" applyBorder="1" applyAlignment="1">
      <alignment horizontal="center" vertical="top"/>
    </xf>
    <xf numFmtId="2" fontId="4" fillId="0" borderId="10" xfId="0" applyNumberFormat="1" applyFont="1" applyFill="1" applyBorder="1" applyAlignment="1">
      <alignment horizontal="center" wrapText="1"/>
    </xf>
    <xf numFmtId="49" fontId="9" fillId="0" borderId="16"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188" fontId="9" fillId="0" borderId="10" xfId="0" applyNumberFormat="1" applyFont="1" applyFill="1" applyBorder="1" applyAlignment="1">
      <alignment vertical="center" wrapText="1"/>
    </xf>
    <xf numFmtId="2" fontId="0" fillId="0" borderId="0" xfId="0" applyNumberFormat="1" applyAlignment="1">
      <alignment/>
    </xf>
    <xf numFmtId="49" fontId="9" fillId="0" borderId="19" xfId="0" applyNumberFormat="1" applyFont="1" applyFill="1" applyBorder="1" applyAlignment="1">
      <alignment horizontal="center" vertical="top" wrapText="1"/>
    </xf>
    <xf numFmtId="188" fontId="9" fillId="0" borderId="14" xfId="0" applyNumberFormat="1" applyFont="1" applyFill="1" applyBorder="1" applyAlignment="1">
      <alignment horizontal="right"/>
    </xf>
    <xf numFmtId="2" fontId="9" fillId="0" borderId="14" xfId="0" applyNumberFormat="1" applyFont="1" applyFill="1" applyBorder="1" applyAlignment="1">
      <alignment horizontal="right"/>
    </xf>
    <xf numFmtId="49" fontId="9" fillId="0" borderId="10" xfId="0" applyNumberFormat="1" applyFont="1" applyFill="1" applyBorder="1" applyAlignment="1">
      <alignment horizontal="center" vertical="top" wrapText="1"/>
    </xf>
    <xf numFmtId="188" fontId="9" fillId="0" borderId="10" xfId="0" applyNumberFormat="1" applyFont="1" applyFill="1" applyBorder="1" applyAlignment="1">
      <alignment vertical="top"/>
    </xf>
    <xf numFmtId="49" fontId="9" fillId="0" borderId="18" xfId="57" applyNumberFormat="1" applyFont="1" applyFill="1" applyBorder="1" applyAlignment="1">
      <alignment horizontal="center" vertical="top" wrapText="1"/>
      <protection/>
    </xf>
    <xf numFmtId="190" fontId="0" fillId="0" borderId="10" xfId="0" applyNumberFormat="1" applyBorder="1" applyAlignment="1">
      <alignment/>
    </xf>
    <xf numFmtId="188" fontId="6" fillId="34" borderId="18" xfId="0" applyNumberFormat="1" applyFont="1" applyFill="1" applyBorder="1" applyAlignment="1">
      <alignment horizontal="left"/>
    </xf>
    <xf numFmtId="188" fontId="4" fillId="34" borderId="0" xfId="0" applyNumberFormat="1" applyFont="1" applyFill="1" applyBorder="1" applyAlignment="1">
      <alignment horizontal="left"/>
    </xf>
    <xf numFmtId="188" fontId="4" fillId="34" borderId="17" xfId="0" applyNumberFormat="1" applyFont="1" applyFill="1" applyBorder="1" applyAlignment="1">
      <alignment horizontal="left"/>
    </xf>
    <xf numFmtId="188" fontId="4" fillId="34" borderId="18" xfId="0" applyNumberFormat="1" applyFont="1" applyFill="1" applyBorder="1" applyAlignment="1">
      <alignment horizontal="left"/>
    </xf>
    <xf numFmtId="189" fontId="9" fillId="34" borderId="10" xfId="0" applyNumberFormat="1" applyFont="1" applyFill="1" applyBorder="1" applyAlignment="1" quotePrefix="1">
      <alignment horizontal="center"/>
    </xf>
    <xf numFmtId="186" fontId="4" fillId="34" borderId="10" xfId="0" applyNumberFormat="1" applyFont="1" applyFill="1" applyBorder="1" applyAlignment="1">
      <alignment horizontal="right"/>
    </xf>
    <xf numFmtId="2" fontId="4" fillId="34" borderId="10" xfId="0" applyNumberFormat="1" applyFont="1" applyFill="1" applyBorder="1" applyAlignment="1">
      <alignment/>
    </xf>
    <xf numFmtId="188" fontId="6" fillId="34" borderId="10" xfId="0" applyNumberFormat="1" applyFont="1" applyFill="1" applyBorder="1" applyAlignment="1">
      <alignment horizontal="right"/>
    </xf>
    <xf numFmtId="0" fontId="4" fillId="34" borderId="10" xfId="0" applyFont="1" applyFill="1" applyBorder="1" applyAlignment="1">
      <alignment/>
    </xf>
    <xf numFmtId="189" fontId="4" fillId="34" borderId="10" xfId="0" applyNumberFormat="1" applyFont="1" applyFill="1" applyBorder="1" applyAlignment="1">
      <alignment/>
    </xf>
    <xf numFmtId="188" fontId="4" fillId="34" borderId="10" xfId="0" applyNumberFormat="1" applyFont="1" applyFill="1" applyBorder="1" applyAlignment="1">
      <alignment horizontal="center" wrapText="1" readingOrder="1"/>
    </xf>
    <xf numFmtId="186" fontId="4" fillId="34" borderId="10" xfId="0" applyNumberFormat="1" applyFont="1" applyFill="1" applyBorder="1" applyAlignment="1">
      <alignment/>
    </xf>
    <xf numFmtId="189" fontId="4" fillId="34" borderId="10" xfId="0" applyNumberFormat="1" applyFont="1" applyFill="1" applyBorder="1" applyAlignment="1" quotePrefix="1">
      <alignment horizontal="right"/>
    </xf>
    <xf numFmtId="189" fontId="9" fillId="34" borderId="10" xfId="0" applyNumberFormat="1" applyFont="1" applyFill="1" applyBorder="1" applyAlignment="1" quotePrefix="1">
      <alignment horizontal="right"/>
    </xf>
    <xf numFmtId="49" fontId="6" fillId="34" borderId="10" xfId="0" applyNumberFormat="1" applyFont="1" applyFill="1" applyBorder="1" applyAlignment="1">
      <alignment horizontal="center"/>
    </xf>
    <xf numFmtId="188" fontId="4" fillId="34" borderId="10" xfId="0" applyNumberFormat="1" applyFont="1" applyFill="1" applyBorder="1" applyAlignment="1">
      <alignment/>
    </xf>
    <xf numFmtId="189" fontId="9" fillId="34" borderId="10" xfId="57" applyNumberFormat="1" applyFont="1" applyFill="1" applyBorder="1" applyAlignment="1" quotePrefix="1">
      <alignment/>
      <protection/>
    </xf>
    <xf numFmtId="188" fontId="9" fillId="34" borderId="10" xfId="57" applyNumberFormat="1" applyFont="1" applyFill="1" applyBorder="1" applyAlignment="1" quotePrefix="1">
      <alignment/>
      <protection/>
    </xf>
    <xf numFmtId="186" fontId="9" fillId="34" borderId="10" xfId="57" applyNumberFormat="1" applyFont="1" applyFill="1" applyBorder="1" applyAlignment="1" quotePrefix="1">
      <alignment/>
      <protection/>
    </xf>
    <xf numFmtId="186" fontId="9" fillId="34" borderId="10" xfId="57" applyNumberFormat="1" applyFont="1" applyFill="1" applyBorder="1" applyAlignment="1">
      <alignment/>
      <protection/>
    </xf>
    <xf numFmtId="188" fontId="9" fillId="34" borderId="10" xfId="57" applyNumberFormat="1" applyFont="1" applyFill="1" applyBorder="1" applyAlignment="1">
      <alignment horizontal="right"/>
      <protection/>
    </xf>
    <xf numFmtId="189" fontId="9" fillId="34" borderId="10" xfId="57" applyNumberFormat="1" applyFont="1" applyFill="1" applyBorder="1" applyAlignment="1">
      <alignment horizontal="right"/>
      <protection/>
    </xf>
    <xf numFmtId="188" fontId="9" fillId="34" borderId="10" xfId="57" applyNumberFormat="1" applyFont="1" applyFill="1" applyBorder="1" applyAlignment="1">
      <alignment/>
      <protection/>
    </xf>
    <xf numFmtId="1" fontId="9" fillId="34" borderId="10" xfId="57" applyNumberFormat="1" applyFont="1" applyFill="1" applyBorder="1" applyAlignment="1">
      <alignment/>
      <protection/>
    </xf>
    <xf numFmtId="188" fontId="9" fillId="34" borderId="0" xfId="57" applyNumberFormat="1" applyFont="1" applyFill="1">
      <alignment/>
      <protection/>
    </xf>
    <xf numFmtId="49" fontId="8" fillId="34" borderId="13" xfId="57" applyNumberFormat="1" applyFont="1" applyFill="1" applyBorder="1" applyAlignment="1">
      <alignment horizontal="center" vertical="center"/>
      <protection/>
    </xf>
    <xf numFmtId="49" fontId="8" fillId="34" borderId="16" xfId="57" applyNumberFormat="1" applyFont="1" applyFill="1" applyBorder="1" applyAlignment="1">
      <alignment horizontal="center" vertical="center"/>
      <protection/>
    </xf>
    <xf numFmtId="49" fontId="8" fillId="34" borderId="15" xfId="57" applyNumberFormat="1" applyFont="1" applyFill="1" applyBorder="1" applyAlignment="1">
      <alignment horizontal="center" vertical="center"/>
      <protection/>
    </xf>
    <xf numFmtId="49" fontId="8" fillId="34" borderId="15" xfId="57" applyNumberFormat="1" applyFont="1" applyFill="1" applyBorder="1" applyAlignment="1">
      <alignment horizontal="center" wrapText="1"/>
      <protection/>
    </xf>
    <xf numFmtId="189" fontId="4" fillId="34" borderId="10" xfId="0" applyNumberFormat="1" applyFont="1" applyFill="1" applyBorder="1" applyAlignment="1">
      <alignment horizontal="center"/>
    </xf>
    <xf numFmtId="186" fontId="4" fillId="34" borderId="10" xfId="0" applyNumberFormat="1" applyFont="1" applyFill="1" applyBorder="1" applyAlignment="1">
      <alignment horizontal="center" wrapText="1" readingOrder="1"/>
    </xf>
    <xf numFmtId="2" fontId="4" fillId="34" borderId="10" xfId="0" applyNumberFormat="1" applyFont="1" applyFill="1" applyBorder="1" applyAlignment="1">
      <alignment horizontal="right"/>
    </xf>
    <xf numFmtId="0" fontId="4" fillId="34" borderId="10" xfId="0" applyFont="1" applyFill="1" applyBorder="1" applyAlignment="1">
      <alignment horizontal="center"/>
    </xf>
    <xf numFmtId="49" fontId="6" fillId="34"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center"/>
    </xf>
    <xf numFmtId="1" fontId="4" fillId="34" borderId="10" xfId="0" applyNumberFormat="1" applyFont="1" applyFill="1" applyBorder="1" applyAlignment="1">
      <alignment horizontal="right"/>
    </xf>
    <xf numFmtId="189" fontId="4" fillId="34" borderId="10" xfId="0" applyNumberFormat="1" applyFont="1" applyFill="1" applyBorder="1" applyAlignment="1">
      <alignment horizontal="center" wrapText="1" readingOrder="1"/>
    </xf>
    <xf numFmtId="0" fontId="4" fillId="34" borderId="10" xfId="0" applyFont="1" applyFill="1" applyBorder="1" applyAlignment="1">
      <alignment/>
    </xf>
    <xf numFmtId="178" fontId="4" fillId="34" borderId="10" xfId="0" applyNumberFormat="1" applyFont="1" applyFill="1" applyBorder="1" applyAlignment="1">
      <alignment/>
    </xf>
    <xf numFmtId="0" fontId="4" fillId="34" borderId="10" xfId="0" applyFont="1" applyFill="1" applyBorder="1" applyAlignment="1">
      <alignment horizontal="right"/>
    </xf>
    <xf numFmtId="49" fontId="6" fillId="34" borderId="15" xfId="0" applyNumberFormat="1" applyFont="1" applyFill="1" applyBorder="1" applyAlignment="1">
      <alignment horizontal="center"/>
    </xf>
    <xf numFmtId="188" fontId="4" fillId="34" borderId="10" xfId="0" applyNumberFormat="1" applyFont="1" applyFill="1" applyBorder="1" applyAlignment="1">
      <alignment vertical="center"/>
    </xf>
    <xf numFmtId="188" fontId="4" fillId="34" borderId="13" xfId="0" applyNumberFormat="1" applyFont="1" applyFill="1" applyBorder="1" applyAlignment="1">
      <alignment/>
    </xf>
    <xf numFmtId="188" fontId="4" fillId="34" borderId="16" xfId="0" applyNumberFormat="1" applyFont="1" applyFill="1" applyBorder="1" applyAlignment="1">
      <alignment/>
    </xf>
    <xf numFmtId="189" fontId="4" fillId="34" borderId="11" xfId="0" applyNumberFormat="1" applyFont="1" applyFill="1" applyBorder="1" applyAlignment="1">
      <alignment horizontal="center" wrapText="1" readingOrder="1"/>
    </xf>
    <xf numFmtId="190" fontId="4" fillId="34" borderId="11" xfId="0" applyNumberFormat="1" applyFont="1" applyFill="1" applyBorder="1" applyAlignment="1">
      <alignment horizontal="center" wrapText="1" readingOrder="1"/>
    </xf>
    <xf numFmtId="188" fontId="4" fillId="34" borderId="11" xfId="0" applyNumberFormat="1" applyFont="1" applyFill="1" applyBorder="1" applyAlignment="1">
      <alignment horizontal="center" wrapText="1" readingOrder="1"/>
    </xf>
    <xf numFmtId="191" fontId="4" fillId="34" borderId="12" xfId="0" applyNumberFormat="1" applyFont="1" applyFill="1" applyBorder="1" applyAlignment="1">
      <alignment horizontal="center" wrapText="1" readingOrder="1"/>
    </xf>
    <xf numFmtId="191" fontId="4" fillId="34" borderId="10" xfId="0" applyNumberFormat="1" applyFont="1" applyFill="1" applyBorder="1" applyAlignment="1">
      <alignment horizontal="center" wrapText="1" readingOrder="1"/>
    </xf>
    <xf numFmtId="190" fontId="4" fillId="34" borderId="10" xfId="0" applyNumberFormat="1" applyFont="1" applyFill="1" applyBorder="1" applyAlignment="1">
      <alignment horizontal="center" wrapText="1" readingOrder="1"/>
    </xf>
    <xf numFmtId="189" fontId="8"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wrapText="1"/>
    </xf>
    <xf numFmtId="49" fontId="6" fillId="34" borderId="11" xfId="0" applyNumberFormat="1" applyFont="1" applyFill="1" applyBorder="1" applyAlignment="1">
      <alignment horizontal="center" wrapText="1"/>
    </xf>
    <xf numFmtId="49" fontId="6" fillId="34" borderId="12" xfId="0" applyNumberFormat="1" applyFont="1" applyFill="1" applyBorder="1" applyAlignment="1">
      <alignment horizontal="center" wrapText="1"/>
    </xf>
    <xf numFmtId="49" fontId="6" fillId="34" borderId="14" xfId="0" applyNumberFormat="1" applyFont="1" applyFill="1" applyBorder="1" applyAlignment="1">
      <alignment horizontal="center" wrapText="1"/>
    </xf>
    <xf numFmtId="189" fontId="4" fillId="34" borderId="0" xfId="0" applyNumberFormat="1" applyFont="1" applyFill="1" applyBorder="1" applyAlignment="1">
      <alignment horizontal="center" wrapText="1" readingOrder="1"/>
    </xf>
    <xf numFmtId="188" fontId="4" fillId="34" borderId="0" xfId="0" applyNumberFormat="1" applyFont="1" applyFill="1" applyBorder="1" applyAlignment="1">
      <alignment horizontal="center" wrapText="1" readingOrder="1"/>
    </xf>
    <xf numFmtId="191" fontId="4" fillId="34" borderId="0" xfId="0" applyNumberFormat="1" applyFont="1" applyFill="1" applyBorder="1" applyAlignment="1">
      <alignment horizontal="center" wrapText="1" readingOrder="1"/>
    </xf>
    <xf numFmtId="189" fontId="4" fillId="34" borderId="0" xfId="0" applyNumberFormat="1" applyFont="1" applyFill="1" applyBorder="1" applyAlignment="1">
      <alignment horizontal="center"/>
    </xf>
    <xf numFmtId="189" fontId="6" fillId="34" borderId="15" xfId="0" applyNumberFormat="1" applyFont="1" applyFill="1" applyBorder="1" applyAlignment="1">
      <alignment/>
    </xf>
    <xf numFmtId="0" fontId="4" fillId="34" borderId="16" xfId="0" applyFont="1" applyFill="1" applyBorder="1" applyAlignment="1">
      <alignment horizontal="center"/>
    </xf>
    <xf numFmtId="189" fontId="4" fillId="34" borderId="11" xfId="0" applyNumberFormat="1" applyFont="1" applyFill="1" applyBorder="1" applyAlignment="1">
      <alignment horizontal="center" vertical="center" wrapText="1" readingOrder="1"/>
    </xf>
    <xf numFmtId="190" fontId="4" fillId="34" borderId="11" xfId="0" applyNumberFormat="1" applyFont="1" applyFill="1" applyBorder="1" applyAlignment="1">
      <alignment horizontal="center" vertical="center" wrapText="1" readingOrder="1"/>
    </xf>
    <xf numFmtId="188" fontId="4" fillId="34" borderId="11" xfId="0" applyNumberFormat="1" applyFont="1" applyFill="1" applyBorder="1" applyAlignment="1">
      <alignment horizontal="center" vertical="center" wrapText="1" readingOrder="1"/>
    </xf>
    <xf numFmtId="191" fontId="4" fillId="34" borderId="12" xfId="0" applyNumberFormat="1" applyFont="1" applyFill="1" applyBorder="1" applyAlignment="1">
      <alignment horizontal="center" vertical="center" wrapText="1" readingOrder="1"/>
    </xf>
    <xf numFmtId="189" fontId="4" fillId="34" borderId="10" xfId="0" applyNumberFormat="1" applyFont="1" applyFill="1" applyBorder="1" applyAlignment="1">
      <alignment horizontal="center" vertical="center" wrapText="1" readingOrder="1"/>
    </xf>
    <xf numFmtId="190" fontId="4" fillId="34" borderId="10" xfId="0" applyNumberFormat="1" applyFont="1" applyFill="1" applyBorder="1" applyAlignment="1">
      <alignment horizontal="center" vertical="center" wrapText="1" readingOrder="1"/>
    </xf>
    <xf numFmtId="188" fontId="4" fillId="34" borderId="10" xfId="0" applyNumberFormat="1" applyFont="1" applyFill="1" applyBorder="1" applyAlignment="1">
      <alignment horizontal="center" vertical="center" wrapText="1" readingOrder="1"/>
    </xf>
    <xf numFmtId="191" fontId="4" fillId="34" borderId="10" xfId="0" applyNumberFormat="1" applyFont="1" applyFill="1" applyBorder="1" applyAlignment="1">
      <alignment horizontal="center" vertical="center" wrapText="1" readingOrder="1"/>
    </xf>
    <xf numFmtId="188" fontId="6" fillId="34" borderId="16" xfId="0" applyNumberFormat="1" applyFont="1" applyFill="1" applyBorder="1" applyAlignment="1">
      <alignment horizontal="center"/>
    </xf>
    <xf numFmtId="188" fontId="2" fillId="34" borderId="10" xfId="0" applyNumberFormat="1" applyFont="1" applyFill="1" applyBorder="1" applyAlignment="1">
      <alignment/>
    </xf>
    <xf numFmtId="188" fontId="9" fillId="34" borderId="0" xfId="0" applyNumberFormat="1" applyFont="1" applyFill="1" applyAlignment="1">
      <alignment/>
    </xf>
    <xf numFmtId="0" fontId="7" fillId="34" borderId="0" xfId="0" applyFont="1" applyFill="1" applyAlignment="1">
      <alignment horizontal="center"/>
    </xf>
    <xf numFmtId="0" fontId="7" fillId="34" borderId="0" xfId="0" applyFont="1" applyFill="1" applyAlignment="1">
      <alignment horizontal="center" vertical="center"/>
    </xf>
    <xf numFmtId="0" fontId="37" fillId="34" borderId="0" xfId="0" applyFont="1" applyFill="1" applyAlignment="1">
      <alignment/>
    </xf>
    <xf numFmtId="188" fontId="37" fillId="34" borderId="0" xfId="0" applyNumberFormat="1" applyFont="1" applyFill="1" applyAlignment="1">
      <alignment/>
    </xf>
    <xf numFmtId="188" fontId="37" fillId="34" borderId="0" xfId="0" applyNumberFormat="1" applyFont="1" applyFill="1" applyAlignment="1">
      <alignment vertical="center"/>
    </xf>
    <xf numFmtId="186" fontId="37" fillId="34" borderId="0" xfId="0" applyNumberFormat="1" applyFont="1" applyFill="1" applyAlignment="1">
      <alignment/>
    </xf>
    <xf numFmtId="2" fontId="37" fillId="34" borderId="0" xfId="0" applyNumberFormat="1" applyFont="1" applyFill="1" applyAlignment="1">
      <alignment/>
    </xf>
    <xf numFmtId="188" fontId="8" fillId="34" borderId="14" xfId="57" applyNumberFormat="1" applyFont="1" applyFill="1" applyBorder="1" applyAlignment="1">
      <alignment vertical="center" wrapText="1"/>
      <protection/>
    </xf>
    <xf numFmtId="188" fontId="37" fillId="34" borderId="0" xfId="0" applyNumberFormat="1" applyFont="1" applyFill="1" applyAlignment="1">
      <alignment horizontal="right"/>
    </xf>
    <xf numFmtId="1" fontId="37" fillId="34" borderId="0" xfId="0" applyNumberFormat="1" applyFont="1" applyFill="1" applyAlignment="1">
      <alignment/>
    </xf>
    <xf numFmtId="188" fontId="37" fillId="0" borderId="0" xfId="0" applyNumberFormat="1" applyFont="1" applyAlignment="1">
      <alignment/>
    </xf>
    <xf numFmtId="49" fontId="6" fillId="34" borderId="10" xfId="0" applyNumberFormat="1" applyFont="1" applyFill="1" applyBorder="1" applyAlignment="1">
      <alignment horizontal="center" vertical="top"/>
    </xf>
    <xf numFmtId="49" fontId="6" fillId="34" borderId="10" xfId="0" applyNumberFormat="1" applyFont="1" applyFill="1" applyBorder="1" applyAlignment="1">
      <alignment vertical="center"/>
    </xf>
    <xf numFmtId="49" fontId="6" fillId="34" borderId="10" xfId="57" applyNumberFormat="1" applyFont="1" applyFill="1" applyBorder="1" applyAlignment="1">
      <alignment horizontal="center" wrapText="1"/>
      <protection/>
    </xf>
    <xf numFmtId="189" fontId="6" fillId="34" borderId="10" xfId="0" applyNumberFormat="1" applyFont="1" applyFill="1" applyBorder="1" applyAlignment="1">
      <alignment/>
    </xf>
    <xf numFmtId="49" fontId="6" fillId="34" borderId="10" xfId="57" applyNumberFormat="1" applyFont="1" applyFill="1" applyBorder="1" applyAlignment="1">
      <alignment vertical="top" wrapText="1"/>
      <protection/>
    </xf>
    <xf numFmtId="49" fontId="6" fillId="34" borderId="16" xfId="0" applyNumberFormat="1" applyFont="1" applyFill="1" applyBorder="1" applyAlignment="1">
      <alignment vertical="top" wrapText="1"/>
    </xf>
    <xf numFmtId="49" fontId="6" fillId="34" borderId="15" xfId="0" applyNumberFormat="1" applyFont="1" applyFill="1" applyBorder="1" applyAlignment="1">
      <alignment vertical="top" wrapText="1"/>
    </xf>
    <xf numFmtId="49" fontId="8" fillId="34" borderId="16" xfId="0" applyNumberFormat="1" applyFont="1" applyFill="1" applyBorder="1" applyAlignment="1">
      <alignment horizontal="center"/>
    </xf>
    <xf numFmtId="188" fontId="8" fillId="34" borderId="0" xfId="0" applyNumberFormat="1" applyFont="1" applyFill="1" applyAlignment="1">
      <alignment/>
    </xf>
    <xf numFmtId="188" fontId="9" fillId="34" borderId="13" xfId="0" applyNumberFormat="1" applyFont="1" applyFill="1" applyBorder="1" applyAlignment="1">
      <alignment/>
    </xf>
    <xf numFmtId="188" fontId="9" fillId="34" borderId="16" xfId="0" applyNumberFormat="1" applyFont="1" applyFill="1" applyBorder="1" applyAlignment="1">
      <alignment/>
    </xf>
    <xf numFmtId="189" fontId="9" fillId="34" borderId="16" xfId="0" applyNumberFormat="1" applyFont="1" applyFill="1" applyBorder="1" applyAlignment="1">
      <alignment horizontal="center" vertical="center"/>
    </xf>
    <xf numFmtId="189" fontId="9" fillId="34" borderId="15" xfId="0" applyNumberFormat="1" applyFont="1" applyFill="1" applyBorder="1" applyAlignment="1">
      <alignment horizontal="center" vertical="center"/>
    </xf>
    <xf numFmtId="188" fontId="9" fillId="34" borderId="15" xfId="0" applyNumberFormat="1" applyFont="1" applyFill="1" applyBorder="1" applyAlignment="1">
      <alignment/>
    </xf>
    <xf numFmtId="189" fontId="9" fillId="34" borderId="10" xfId="0" applyNumberFormat="1" applyFont="1" applyFill="1" applyBorder="1" applyAlignment="1">
      <alignment horizontal="center" vertical="center"/>
    </xf>
    <xf numFmtId="188" fontId="9" fillId="34" borderId="10" xfId="0" applyNumberFormat="1" applyFont="1" applyFill="1" applyBorder="1" applyAlignment="1">
      <alignment/>
    </xf>
    <xf numFmtId="188" fontId="9" fillId="34" borderId="10" xfId="0" applyNumberFormat="1" applyFont="1" applyFill="1" applyBorder="1" applyAlignment="1">
      <alignment horizontal="center" vertical="center" wrapText="1"/>
    </xf>
    <xf numFmtId="49" fontId="8" fillId="34" borderId="15" xfId="0" applyNumberFormat="1" applyFont="1" applyFill="1" applyBorder="1" applyAlignment="1">
      <alignment horizontal="center"/>
    </xf>
    <xf numFmtId="188" fontId="9" fillId="34" borderId="14" xfId="0" applyNumberFormat="1" applyFont="1" applyFill="1" applyBorder="1" applyAlignment="1">
      <alignment horizontal="left" vertical="center"/>
    </xf>
    <xf numFmtId="188" fontId="9" fillId="34" borderId="11" xfId="0" applyNumberFormat="1" applyFont="1" applyFill="1" applyBorder="1" applyAlignment="1">
      <alignment horizontal="left" vertical="center"/>
    </xf>
    <xf numFmtId="188" fontId="9" fillId="34" borderId="16" xfId="0" applyNumberFormat="1" applyFont="1" applyFill="1" applyBorder="1" applyAlignment="1">
      <alignment horizontal="center" vertical="center" wrapText="1"/>
    </xf>
    <xf numFmtId="188" fontId="9" fillId="34" borderId="15" xfId="0" applyNumberFormat="1" applyFont="1" applyFill="1" applyBorder="1" applyAlignment="1">
      <alignment horizontal="center"/>
    </xf>
    <xf numFmtId="188" fontId="9" fillId="34" borderId="20" xfId="0" applyNumberFormat="1" applyFont="1" applyFill="1" applyBorder="1" applyAlignment="1">
      <alignment horizontal="center"/>
    </xf>
    <xf numFmtId="1" fontId="9" fillId="34" borderId="20" xfId="0" applyNumberFormat="1" applyFont="1" applyFill="1" applyBorder="1" applyAlignment="1">
      <alignment horizontal="right"/>
    </xf>
    <xf numFmtId="188" fontId="9" fillId="34" borderId="10" xfId="0" applyNumberFormat="1" applyFont="1" applyFill="1" applyBorder="1" applyAlignment="1">
      <alignment horizontal="center"/>
    </xf>
    <xf numFmtId="188" fontId="9" fillId="34" borderId="12" xfId="0" applyNumberFormat="1" applyFont="1" applyFill="1" applyBorder="1" applyAlignment="1">
      <alignment horizontal="center"/>
    </xf>
    <xf numFmtId="1" fontId="9" fillId="34" borderId="12" xfId="0" applyNumberFormat="1" applyFont="1" applyFill="1" applyBorder="1" applyAlignment="1">
      <alignment horizontal="right"/>
    </xf>
    <xf numFmtId="188" fontId="9" fillId="34" borderId="15" xfId="0" applyNumberFormat="1" applyFont="1" applyFill="1" applyBorder="1" applyAlignment="1">
      <alignment horizontal="center" vertical="center" wrapText="1"/>
    </xf>
    <xf numFmtId="1" fontId="9" fillId="34" borderId="10" xfId="0" applyNumberFormat="1" applyFont="1" applyFill="1" applyBorder="1" applyAlignment="1">
      <alignment horizontal="right"/>
    </xf>
    <xf numFmtId="49" fontId="8" fillId="34" borderId="10" xfId="0" applyNumberFormat="1" applyFont="1" applyFill="1" applyBorder="1" applyAlignment="1">
      <alignment horizontal="center"/>
    </xf>
    <xf numFmtId="189" fontId="9" fillId="34" borderId="13" xfId="0" applyNumberFormat="1" applyFont="1" applyFill="1" applyBorder="1" applyAlignment="1">
      <alignment horizontal="center" vertical="center"/>
    </xf>
    <xf numFmtId="2" fontId="9" fillId="34" borderId="17" xfId="0" applyNumberFormat="1" applyFont="1" applyFill="1" applyBorder="1" applyAlignment="1">
      <alignment horizontal="center"/>
    </xf>
    <xf numFmtId="188" fontId="9" fillId="34" borderId="17" xfId="0" applyNumberFormat="1" applyFont="1" applyFill="1" applyBorder="1" applyAlignment="1">
      <alignment horizontal="center"/>
    </xf>
    <xf numFmtId="1" fontId="9" fillId="34" borderId="17" xfId="0" applyNumberFormat="1" applyFont="1" applyFill="1" applyBorder="1" applyAlignment="1">
      <alignment horizontal="right"/>
    </xf>
    <xf numFmtId="188" fontId="13" fillId="34" borderId="0" xfId="0" applyNumberFormat="1" applyFont="1" applyFill="1" applyAlignment="1">
      <alignment/>
    </xf>
    <xf numFmtId="188" fontId="9" fillId="34" borderId="16" xfId="0" applyNumberFormat="1" applyFont="1" applyFill="1" applyBorder="1" applyAlignment="1">
      <alignment/>
    </xf>
    <xf numFmtId="191" fontId="9" fillId="34" borderId="16" xfId="0" applyNumberFormat="1" applyFont="1" applyFill="1" applyBorder="1" applyAlignment="1">
      <alignment/>
    </xf>
    <xf numFmtId="188" fontId="9" fillId="34" borderId="10" xfId="0" applyNumberFormat="1" applyFont="1" applyFill="1" applyBorder="1" applyAlignment="1">
      <alignment horizontal="center" wrapText="1"/>
    </xf>
    <xf numFmtId="189" fontId="9" fillId="34" borderId="10" xfId="0" applyNumberFormat="1" applyFont="1" applyFill="1" applyBorder="1" applyAlignment="1" quotePrefix="1">
      <alignment horizontal="center" vertical="center"/>
    </xf>
    <xf numFmtId="188" fontId="9" fillId="34" borderId="10" xfId="0" applyNumberFormat="1" applyFont="1" applyFill="1" applyBorder="1" applyAlignment="1" quotePrefix="1">
      <alignment horizontal="right" vertical="center"/>
    </xf>
    <xf numFmtId="191" fontId="7" fillId="34" borderId="10" xfId="0" applyNumberFormat="1" applyFont="1" applyFill="1" applyBorder="1" applyAlignment="1">
      <alignment horizontal="right" vertical="center" wrapText="1"/>
    </xf>
    <xf numFmtId="2" fontId="9" fillId="34" borderId="10" xfId="0" applyNumberFormat="1" applyFont="1" applyFill="1" applyBorder="1" applyAlignment="1">
      <alignment horizontal="center" vertical="center"/>
    </xf>
    <xf numFmtId="189" fontId="9" fillId="34" borderId="10" xfId="0" applyNumberFormat="1" applyFont="1" applyFill="1" applyBorder="1" applyAlignment="1">
      <alignment horizontal="center" vertical="center" wrapText="1" readingOrder="1"/>
    </xf>
    <xf numFmtId="188" fontId="9" fillId="34" borderId="10" xfId="0" applyNumberFormat="1" applyFont="1" applyFill="1" applyBorder="1" applyAlignment="1">
      <alignment horizontal="justify" vertical="center" wrapText="1" readingOrder="1"/>
    </xf>
    <xf numFmtId="49" fontId="8" fillId="34" borderId="13" xfId="0" applyNumberFormat="1" applyFont="1" applyFill="1" applyBorder="1" applyAlignment="1">
      <alignment horizontal="center"/>
    </xf>
    <xf numFmtId="188" fontId="9" fillId="34" borderId="13" xfId="0" applyNumberFormat="1" applyFont="1" applyFill="1" applyBorder="1" applyAlignment="1">
      <alignment horizontal="center"/>
    </xf>
    <xf numFmtId="189" fontId="8" fillId="34" borderId="13" xfId="0" applyNumberFormat="1" applyFont="1" applyFill="1" applyBorder="1" applyAlignment="1">
      <alignment horizontal="center"/>
    </xf>
    <xf numFmtId="188" fontId="13" fillId="34" borderId="21" xfId="0" applyNumberFormat="1" applyFont="1" applyFill="1" applyBorder="1" applyAlignment="1">
      <alignment/>
    </xf>
    <xf numFmtId="188" fontId="9" fillId="34" borderId="21" xfId="0" applyNumberFormat="1" applyFont="1" applyFill="1" applyBorder="1" applyAlignment="1">
      <alignment/>
    </xf>
    <xf numFmtId="188" fontId="9" fillId="34" borderId="13" xfId="0" applyNumberFormat="1" applyFont="1" applyFill="1" applyBorder="1" applyAlignment="1">
      <alignment/>
    </xf>
    <xf numFmtId="189" fontId="9" fillId="34" borderId="16" xfId="0" applyNumberFormat="1" applyFont="1" applyFill="1" applyBorder="1" applyAlignment="1">
      <alignment horizontal="center"/>
    </xf>
    <xf numFmtId="191" fontId="9" fillId="34" borderId="16" xfId="0" applyNumberFormat="1" applyFont="1" applyFill="1" applyBorder="1" applyAlignment="1">
      <alignment horizontal="center"/>
    </xf>
    <xf numFmtId="189" fontId="9" fillId="34" borderId="16" xfId="0" applyNumberFormat="1" applyFont="1" applyFill="1" applyBorder="1" applyAlignment="1">
      <alignment horizontal="center" vertical="center" wrapText="1" readingOrder="1"/>
    </xf>
    <xf numFmtId="188" fontId="9" fillId="34" borderId="17" xfId="0" applyNumberFormat="1" applyFont="1" applyFill="1" applyBorder="1" applyAlignment="1">
      <alignment horizontal="justify" vertical="center" wrapText="1" readingOrder="1"/>
    </xf>
    <xf numFmtId="188" fontId="9" fillId="34" borderId="17" xfId="0" applyNumberFormat="1" applyFont="1" applyFill="1" applyBorder="1" applyAlignment="1">
      <alignment horizontal="center" vertical="center" wrapText="1" readingOrder="1"/>
    </xf>
    <xf numFmtId="188" fontId="9" fillId="34" borderId="10" xfId="0" applyNumberFormat="1" applyFont="1" applyFill="1" applyBorder="1" applyAlignment="1">
      <alignment horizontal="right"/>
    </xf>
    <xf numFmtId="188" fontId="9" fillId="34" borderId="16" xfId="0" applyNumberFormat="1" applyFont="1" applyFill="1" applyBorder="1" applyAlignment="1">
      <alignment horizontal="center"/>
    </xf>
    <xf numFmtId="1" fontId="9" fillId="34" borderId="15" xfId="0" applyNumberFormat="1" applyFont="1" applyFill="1" applyBorder="1" applyAlignment="1">
      <alignment horizontal="right"/>
    </xf>
    <xf numFmtId="49" fontId="8" fillId="34" borderId="10" xfId="0" applyNumberFormat="1" applyFont="1" applyFill="1" applyBorder="1" applyAlignment="1">
      <alignment horizontal="center" vertical="center"/>
    </xf>
    <xf numFmtId="188" fontId="9" fillId="34" borderId="10" xfId="0" applyNumberFormat="1" applyFont="1" applyFill="1" applyBorder="1" applyAlignment="1">
      <alignment vertical="center"/>
    </xf>
    <xf numFmtId="188" fontId="9" fillId="34" borderId="10" xfId="0" applyNumberFormat="1" applyFont="1" applyFill="1" applyBorder="1" applyAlignment="1">
      <alignment horizontal="center" vertical="center"/>
    </xf>
    <xf numFmtId="188" fontId="9" fillId="34" borderId="12" xfId="0" applyNumberFormat="1" applyFont="1" applyFill="1" applyBorder="1" applyAlignment="1">
      <alignment vertical="center"/>
    </xf>
    <xf numFmtId="1" fontId="9" fillId="34" borderId="10" xfId="0" applyNumberFormat="1" applyFont="1" applyFill="1" applyBorder="1" applyAlignment="1">
      <alignment horizontal="right" vertical="center"/>
    </xf>
    <xf numFmtId="189" fontId="8" fillId="34" borderId="16" xfId="0" applyNumberFormat="1" applyFont="1" applyFill="1" applyBorder="1" applyAlignment="1">
      <alignment horizontal="center"/>
    </xf>
    <xf numFmtId="188" fontId="9" fillId="34" borderId="22" xfId="0" applyNumberFormat="1" applyFont="1" applyFill="1" applyBorder="1" applyAlignment="1">
      <alignment/>
    </xf>
    <xf numFmtId="188" fontId="9" fillId="34" borderId="17" xfId="0" applyNumberFormat="1" applyFont="1" applyFill="1" applyBorder="1" applyAlignment="1">
      <alignment/>
    </xf>
    <xf numFmtId="188" fontId="9" fillId="34" borderId="16" xfId="0" applyNumberFormat="1" applyFont="1" applyFill="1" applyBorder="1" applyAlignment="1">
      <alignment horizontal="center" vertical="center"/>
    </xf>
    <xf numFmtId="188" fontId="9" fillId="34" borderId="20" xfId="0" applyNumberFormat="1" applyFont="1" applyFill="1" applyBorder="1" applyAlignment="1">
      <alignment/>
    </xf>
    <xf numFmtId="188" fontId="8" fillId="34" borderId="23" xfId="0" applyNumberFormat="1" applyFont="1" applyFill="1" applyBorder="1" applyAlignment="1">
      <alignment horizontal="left" vertical="center"/>
    </xf>
    <xf numFmtId="188" fontId="8" fillId="34" borderId="21" xfId="0" applyNumberFormat="1" applyFont="1" applyFill="1" applyBorder="1" applyAlignment="1">
      <alignment horizontal="left" vertical="center"/>
    </xf>
    <xf numFmtId="188" fontId="9" fillId="34" borderId="13" xfId="0" applyNumberFormat="1" applyFont="1" applyFill="1" applyBorder="1" applyAlignment="1">
      <alignment horizontal="center" vertical="center"/>
    </xf>
    <xf numFmtId="189" fontId="9" fillId="34" borderId="18" xfId="0" applyNumberFormat="1" applyFont="1" applyFill="1" applyBorder="1" applyAlignment="1">
      <alignment horizontal="center"/>
    </xf>
    <xf numFmtId="188" fontId="9" fillId="34" borderId="12" xfId="0" applyNumberFormat="1" applyFont="1" applyFill="1" applyBorder="1" applyAlignment="1">
      <alignment/>
    </xf>
    <xf numFmtId="191" fontId="8" fillId="34" borderId="10" xfId="0" applyNumberFormat="1" applyFont="1" applyFill="1" applyBorder="1" applyAlignment="1">
      <alignment/>
    </xf>
    <xf numFmtId="189" fontId="9" fillId="34" borderId="13" xfId="0" applyNumberFormat="1" applyFont="1" applyFill="1" applyBorder="1" applyAlignment="1">
      <alignment horizontal="center" vertical="center" wrapText="1" readingOrder="1"/>
    </xf>
    <xf numFmtId="188" fontId="9" fillId="34" borderId="13" xfId="0" applyNumberFormat="1" applyFont="1" applyFill="1" applyBorder="1" applyAlignment="1">
      <alignment horizontal="justify" vertical="center" wrapText="1" readingOrder="1"/>
    </xf>
    <xf numFmtId="188" fontId="9" fillId="34" borderId="13" xfId="0" applyNumberFormat="1" applyFont="1" applyFill="1" applyBorder="1" applyAlignment="1">
      <alignment horizontal="center" wrapText="1"/>
    </xf>
    <xf numFmtId="191" fontId="9" fillId="34" borderId="13" xfId="0" applyNumberFormat="1" applyFont="1" applyFill="1" applyBorder="1" applyAlignment="1">
      <alignment/>
    </xf>
    <xf numFmtId="191" fontId="8" fillId="34" borderId="10" xfId="0" applyNumberFormat="1" applyFont="1" applyFill="1" applyBorder="1" applyAlignment="1">
      <alignment/>
    </xf>
    <xf numFmtId="188" fontId="9" fillId="34" borderId="14" xfId="0" applyNumberFormat="1" applyFont="1" applyFill="1" applyBorder="1" applyAlignment="1">
      <alignment horizontal="left" vertical="top" readingOrder="1"/>
    </xf>
    <xf numFmtId="188" fontId="9" fillId="34" borderId="11" xfId="0" applyNumberFormat="1" applyFont="1" applyFill="1" applyBorder="1" applyAlignment="1">
      <alignment horizontal="left" vertical="top" readingOrder="1"/>
    </xf>
    <xf numFmtId="188" fontId="9" fillId="34" borderId="20" xfId="0" applyNumberFormat="1" applyFont="1" applyFill="1" applyBorder="1" applyAlignment="1">
      <alignment horizontal="right"/>
    </xf>
    <xf numFmtId="0" fontId="9" fillId="34" borderId="10" xfId="0" applyFont="1" applyFill="1" applyBorder="1" applyAlignment="1">
      <alignment/>
    </xf>
    <xf numFmtId="188" fontId="9" fillId="34" borderId="10" xfId="0" applyNumberFormat="1" applyFont="1" applyFill="1" applyBorder="1" applyAlignment="1">
      <alignment horizontal="right" vertical="center"/>
    </xf>
    <xf numFmtId="188" fontId="9" fillId="34" borderId="10" xfId="0" applyNumberFormat="1" applyFont="1" applyFill="1" applyBorder="1" applyAlignment="1">
      <alignment vertical="center" wrapText="1"/>
    </xf>
    <xf numFmtId="2" fontId="9" fillId="34" borderId="10" xfId="0" applyNumberFormat="1" applyFont="1" applyFill="1" applyBorder="1" applyAlignment="1">
      <alignment/>
    </xf>
    <xf numFmtId="1" fontId="9" fillId="34" borderId="10" xfId="0" applyNumberFormat="1" applyFont="1" applyFill="1" applyBorder="1" applyAlignment="1">
      <alignment/>
    </xf>
    <xf numFmtId="189" fontId="9" fillId="34" borderId="15" xfId="0" applyNumberFormat="1" applyFont="1" applyFill="1" applyBorder="1" applyAlignment="1" quotePrefix="1">
      <alignment horizontal="center" wrapText="1"/>
    </xf>
    <xf numFmtId="190" fontId="9" fillId="34" borderId="15" xfId="0" applyNumberFormat="1" applyFont="1" applyFill="1" applyBorder="1" applyAlignment="1" quotePrefix="1">
      <alignment horizontal="center" wrapText="1"/>
    </xf>
    <xf numFmtId="2" fontId="9" fillId="34" borderId="13" xfId="0" applyNumberFormat="1" applyFont="1" applyFill="1" applyBorder="1" applyAlignment="1">
      <alignment horizontal="center"/>
    </xf>
    <xf numFmtId="1" fontId="9" fillId="34" borderId="13" xfId="0" applyNumberFormat="1" applyFont="1" applyFill="1" applyBorder="1" applyAlignment="1">
      <alignment horizontal="right"/>
    </xf>
    <xf numFmtId="188" fontId="9" fillId="34" borderId="14" xfId="0" applyNumberFormat="1" applyFont="1" applyFill="1" applyBorder="1" applyAlignment="1">
      <alignment horizontal="center"/>
    </xf>
    <xf numFmtId="1" fontId="8" fillId="34" borderId="10" xfId="0" applyNumberFormat="1" applyFont="1" applyFill="1" applyBorder="1" applyAlignment="1">
      <alignment horizontal="right"/>
    </xf>
    <xf numFmtId="49" fontId="6" fillId="34" borderId="15" xfId="0" applyNumberFormat="1" applyFont="1" applyFill="1" applyBorder="1" applyAlignment="1">
      <alignment vertical="center" wrapText="1"/>
    </xf>
    <xf numFmtId="188" fontId="4" fillId="0" borderId="16" xfId="0" applyNumberFormat="1" applyFont="1" applyFill="1" applyBorder="1" applyAlignment="1">
      <alignment horizontal="center"/>
    </xf>
    <xf numFmtId="188" fontId="6" fillId="33" borderId="10" xfId="0" applyNumberFormat="1" applyFont="1" applyFill="1" applyBorder="1" applyAlignment="1">
      <alignment horizontal="center" vertical="center"/>
    </xf>
    <xf numFmtId="188" fontId="4" fillId="0" borderId="15" xfId="0" applyNumberFormat="1" applyFont="1" applyFill="1" applyBorder="1" applyAlignment="1">
      <alignment horizontal="center"/>
    </xf>
    <xf numFmtId="188" fontId="9" fillId="0" borderId="16" xfId="0" applyNumberFormat="1" applyFont="1" applyFill="1" applyBorder="1" applyAlignment="1">
      <alignment horizontal="center"/>
    </xf>
    <xf numFmtId="188" fontId="9" fillId="0" borderId="15" xfId="0" applyNumberFormat="1" applyFont="1" applyFill="1" applyBorder="1" applyAlignment="1">
      <alignment horizontal="center"/>
    </xf>
    <xf numFmtId="49" fontId="6" fillId="0" borderId="15" xfId="57" applyNumberFormat="1" applyFont="1" applyFill="1" applyBorder="1" applyAlignment="1">
      <alignment horizontal="center" vertical="top"/>
      <protection/>
    </xf>
    <xf numFmtId="186" fontId="4" fillId="0" borderId="10" xfId="0" applyNumberFormat="1" applyFont="1" applyFill="1" applyBorder="1" applyAlignment="1">
      <alignment horizontal="center" wrapText="1" readingOrder="1"/>
    </xf>
    <xf numFmtId="2" fontId="4" fillId="0" borderId="10" xfId="0" applyNumberFormat="1" applyFont="1" applyFill="1" applyBorder="1" applyAlignment="1">
      <alignment horizontal="right"/>
    </xf>
    <xf numFmtId="49" fontId="6" fillId="0" borderId="15" xfId="0" applyNumberFormat="1" applyFont="1" applyFill="1" applyBorder="1" applyAlignment="1">
      <alignment horizontal="center" vertical="center" wrapText="1"/>
    </xf>
    <xf numFmtId="2" fontId="9" fillId="0" borderId="10" xfId="0" applyNumberFormat="1" applyFont="1" applyFill="1" applyBorder="1" applyAlignment="1">
      <alignment horizontal="center" wrapText="1"/>
    </xf>
    <xf numFmtId="188" fontId="9" fillId="0" borderId="13" xfId="0" applyNumberFormat="1" applyFont="1" applyFill="1" applyBorder="1" applyAlignment="1">
      <alignment horizontal="right"/>
    </xf>
    <xf numFmtId="188" fontId="9" fillId="0" borderId="13" xfId="0" applyNumberFormat="1" applyFont="1" applyFill="1" applyBorder="1" applyAlignment="1">
      <alignment/>
    </xf>
    <xf numFmtId="189" fontId="8" fillId="0" borderId="10" xfId="0" applyNumberFormat="1" applyFont="1" applyFill="1" applyBorder="1" applyAlignment="1">
      <alignment horizontal="center" vertical="center"/>
    </xf>
    <xf numFmtId="186" fontId="9" fillId="0" borderId="10" xfId="57" applyNumberFormat="1" applyFont="1" applyFill="1" applyBorder="1">
      <alignment/>
      <protection/>
    </xf>
    <xf numFmtId="188" fontId="9" fillId="0" borderId="10" xfId="57" applyNumberFormat="1" applyFont="1" applyFill="1" applyBorder="1" applyAlignment="1">
      <alignment horizontal="right"/>
      <protection/>
    </xf>
    <xf numFmtId="188" fontId="13" fillId="0" borderId="10" xfId="57" applyNumberFormat="1" applyFont="1" applyFill="1" applyBorder="1" applyAlignment="1">
      <alignment horizontal="right"/>
      <protection/>
    </xf>
    <xf numFmtId="188" fontId="13" fillId="0" borderId="10" xfId="57" applyNumberFormat="1" applyFont="1" applyFill="1" applyBorder="1" applyAlignment="1">
      <alignment horizontal="center"/>
      <protection/>
    </xf>
    <xf numFmtId="1" fontId="8" fillId="0" borderId="10" xfId="57" applyNumberFormat="1" applyFont="1" applyFill="1" applyBorder="1" applyAlignment="1">
      <alignment/>
      <protection/>
    </xf>
    <xf numFmtId="188" fontId="9" fillId="0" borderId="10" xfId="57" applyNumberFormat="1" applyFont="1" applyFill="1" applyBorder="1">
      <alignment/>
      <protection/>
    </xf>
    <xf numFmtId="0" fontId="9" fillId="0" borderId="19" xfId="0" applyFont="1" applyBorder="1" applyAlignment="1">
      <alignment horizontal="left" vertical="top"/>
    </xf>
    <xf numFmtId="0" fontId="9" fillId="0" borderId="24" xfId="0" applyFont="1" applyBorder="1" applyAlignment="1">
      <alignment horizontal="left" vertical="top"/>
    </xf>
    <xf numFmtId="0" fontId="9" fillId="0" borderId="20" xfId="0" applyFont="1" applyBorder="1" applyAlignment="1">
      <alignment horizontal="left" vertical="top"/>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189" fontId="4" fillId="0" borderId="15" xfId="0" applyNumberFormat="1" applyFont="1" applyFill="1" applyBorder="1" applyAlignment="1">
      <alignment horizontal="center"/>
    </xf>
    <xf numFmtId="186" fontId="4" fillId="0" borderId="15" xfId="0" applyNumberFormat="1" applyFont="1" applyFill="1" applyBorder="1" applyAlignment="1">
      <alignment horizontal="center" wrapText="1" readingOrder="1"/>
    </xf>
    <xf numFmtId="188" fontId="4" fillId="0" borderId="15" xfId="0" applyNumberFormat="1" applyFont="1" applyFill="1" applyBorder="1" applyAlignment="1">
      <alignment horizontal="right"/>
    </xf>
    <xf numFmtId="2" fontId="4" fillId="0" borderId="15" xfId="0" applyNumberFormat="1" applyFont="1" applyFill="1" applyBorder="1" applyAlignment="1">
      <alignment horizontal="right"/>
    </xf>
    <xf numFmtId="1" fontId="4" fillId="0" borderId="15" xfId="0" applyNumberFormat="1" applyFont="1" applyFill="1" applyBorder="1" applyAlignment="1">
      <alignment/>
    </xf>
    <xf numFmtId="188" fontId="9" fillId="0" borderId="10" xfId="57" applyNumberFormat="1" applyFont="1" applyFill="1" applyBorder="1" applyAlignment="1">
      <alignment horizontal="center"/>
      <protection/>
    </xf>
    <xf numFmtId="188" fontId="9" fillId="0" borderId="15" xfId="0" applyNumberFormat="1" applyFont="1" applyFill="1" applyBorder="1" applyAlignment="1">
      <alignment/>
    </xf>
    <xf numFmtId="188" fontId="0" fillId="0" borderId="10" xfId="0" applyNumberFormat="1" applyBorder="1" applyAlignment="1">
      <alignment/>
    </xf>
    <xf numFmtId="49" fontId="8" fillId="0" borderId="15" xfId="57" applyNumberFormat="1" applyFont="1" applyFill="1" applyBorder="1" applyAlignment="1">
      <alignment horizontal="center" vertical="center" wrapText="1"/>
      <protection/>
    </xf>
    <xf numFmtId="188" fontId="9" fillId="0" borderId="15" xfId="0" applyNumberFormat="1" applyFont="1" applyFill="1" applyBorder="1" applyAlignment="1">
      <alignment horizontal="right"/>
    </xf>
    <xf numFmtId="1" fontId="8" fillId="0" borderId="15" xfId="57" applyNumberFormat="1" applyFont="1" applyFill="1" applyBorder="1" applyAlignment="1">
      <alignment/>
      <protection/>
    </xf>
    <xf numFmtId="188" fontId="9" fillId="0" borderId="10" xfId="57" applyNumberFormat="1" applyFont="1" applyFill="1" applyBorder="1" applyAlignment="1">
      <alignment vertical="top"/>
      <protection/>
    </xf>
    <xf numFmtId="188" fontId="9" fillId="0" borderId="10" xfId="57" applyNumberFormat="1" applyFont="1" applyFill="1" applyBorder="1" applyAlignment="1">
      <alignment/>
      <protection/>
    </xf>
    <xf numFmtId="189" fontId="9" fillId="0" borderId="10" xfId="57" applyNumberFormat="1" applyFont="1" applyFill="1" applyBorder="1">
      <alignment/>
      <protection/>
    </xf>
    <xf numFmtId="188" fontId="13" fillId="0" borderId="12" xfId="57" applyNumberFormat="1" applyFont="1" applyFill="1" applyBorder="1" applyAlignment="1">
      <alignment horizontal="right"/>
      <protection/>
    </xf>
    <xf numFmtId="188" fontId="16" fillId="0" borderId="10" xfId="0" applyNumberFormat="1" applyFont="1" applyBorder="1" applyAlignment="1">
      <alignment/>
    </xf>
    <xf numFmtId="186" fontId="16" fillId="0" borderId="10" xfId="0" applyNumberFormat="1" applyFont="1" applyBorder="1" applyAlignment="1">
      <alignment/>
    </xf>
    <xf numFmtId="188" fontId="16" fillId="0" borderId="10" xfId="0" applyNumberFormat="1" applyFont="1" applyBorder="1" applyAlignment="1">
      <alignment horizontal="right"/>
    </xf>
    <xf numFmtId="188" fontId="10" fillId="0" borderId="10" xfId="0" applyNumberFormat="1" applyFont="1" applyBorder="1" applyAlignment="1">
      <alignment horizontal="right"/>
    </xf>
    <xf numFmtId="1" fontId="10" fillId="0" borderId="10" xfId="0" applyNumberFormat="1" applyFont="1" applyBorder="1" applyAlignment="1">
      <alignment/>
    </xf>
    <xf numFmtId="188" fontId="4" fillId="0" borderId="10" xfId="0" applyNumberFormat="1" applyFont="1" applyBorder="1" applyAlignment="1">
      <alignment/>
    </xf>
    <xf numFmtId="1" fontId="62" fillId="0" borderId="10" xfId="0" applyNumberFormat="1" applyFont="1" applyBorder="1" applyAlignment="1">
      <alignment horizontal="right"/>
    </xf>
    <xf numFmtId="188" fontId="9" fillId="34" borderId="14" xfId="0" applyNumberFormat="1" applyFont="1" applyFill="1" applyBorder="1" applyAlignment="1">
      <alignment horizontal="left" wrapText="1"/>
    </xf>
    <xf numFmtId="188" fontId="8" fillId="34" borderId="14" xfId="0" applyNumberFormat="1" applyFont="1" applyFill="1" applyBorder="1" applyAlignment="1">
      <alignment horizontal="left" wrapText="1"/>
    </xf>
    <xf numFmtId="188" fontId="8" fillId="34" borderId="11" xfId="0" applyNumberFormat="1" applyFont="1" applyFill="1" applyBorder="1" applyAlignment="1">
      <alignment horizontal="left" wrapText="1"/>
    </xf>
    <xf numFmtId="188" fontId="8" fillId="34" borderId="12" xfId="0" applyNumberFormat="1" applyFont="1" applyFill="1" applyBorder="1" applyAlignment="1">
      <alignment horizontal="left" wrapText="1"/>
    </xf>
    <xf numFmtId="189" fontId="4" fillId="34" borderId="10" xfId="0" applyNumberFormat="1" applyFont="1" applyFill="1" applyBorder="1" applyAlignment="1" quotePrefix="1">
      <alignment horizontal="center"/>
    </xf>
    <xf numFmtId="188" fontId="4" fillId="34" borderId="10" xfId="0" applyNumberFormat="1" applyFont="1" applyFill="1" applyBorder="1" applyAlignment="1" quotePrefix="1">
      <alignment horizontal="center"/>
    </xf>
    <xf numFmtId="49" fontId="6" fillId="34" borderId="16" xfId="0" applyNumberFormat="1" applyFont="1" applyFill="1" applyBorder="1" applyAlignment="1">
      <alignment horizontal="center" vertical="top" wrapText="1"/>
    </xf>
    <xf numFmtId="49" fontId="6" fillId="34" borderId="15" xfId="0" applyNumberFormat="1" applyFont="1" applyFill="1" applyBorder="1" applyAlignment="1">
      <alignment horizontal="center" vertical="top" wrapText="1"/>
    </xf>
    <xf numFmtId="188" fontId="4" fillId="34" borderId="13" xfId="0" applyNumberFormat="1" applyFont="1" applyFill="1" applyBorder="1" applyAlignment="1">
      <alignment horizontal="right"/>
    </xf>
    <xf numFmtId="188" fontId="4" fillId="34" borderId="16" xfId="0" applyNumberFormat="1" applyFont="1" applyFill="1" applyBorder="1" applyAlignment="1">
      <alignment horizontal="right"/>
    </xf>
    <xf numFmtId="186" fontId="4" fillId="34" borderId="10" xfId="0" applyNumberFormat="1" applyFont="1" applyFill="1" applyBorder="1" applyAlignment="1">
      <alignment horizontal="center"/>
    </xf>
    <xf numFmtId="186" fontId="4" fillId="34" borderId="10" xfId="0" applyNumberFormat="1" applyFont="1" applyFill="1" applyBorder="1" applyAlignment="1" quotePrefix="1">
      <alignment horizontal="center"/>
    </xf>
    <xf numFmtId="1" fontId="4" fillId="34" borderId="13" xfId="0" applyNumberFormat="1" applyFont="1" applyFill="1" applyBorder="1" applyAlignment="1">
      <alignment horizontal="center"/>
    </xf>
    <xf numFmtId="1" fontId="4" fillId="34" borderId="16" xfId="0" applyNumberFormat="1" applyFont="1" applyFill="1" applyBorder="1" applyAlignment="1">
      <alignment horizontal="center"/>
    </xf>
    <xf numFmtId="1" fontId="4" fillId="34" borderId="15" xfId="0" applyNumberFormat="1" applyFont="1" applyFill="1" applyBorder="1" applyAlignment="1">
      <alignment horizontal="center"/>
    </xf>
    <xf numFmtId="188" fontId="4" fillId="34" borderId="13" xfId="0" applyNumberFormat="1" applyFont="1" applyFill="1" applyBorder="1" applyAlignment="1">
      <alignment horizontal="center"/>
    </xf>
    <xf numFmtId="188" fontId="4" fillId="34" borderId="16" xfId="0" applyNumberFormat="1" applyFont="1" applyFill="1" applyBorder="1" applyAlignment="1">
      <alignment horizontal="center"/>
    </xf>
    <xf numFmtId="188" fontId="4" fillId="34" borderId="15" xfId="0" applyNumberFormat="1" applyFont="1" applyFill="1" applyBorder="1" applyAlignment="1">
      <alignment horizontal="center"/>
    </xf>
    <xf numFmtId="1" fontId="4" fillId="34" borderId="13" xfId="0" applyNumberFormat="1" applyFont="1" applyFill="1" applyBorder="1" applyAlignment="1">
      <alignment/>
    </xf>
    <xf numFmtId="1" fontId="4" fillId="34" borderId="16" xfId="0" applyNumberFormat="1" applyFont="1" applyFill="1" applyBorder="1" applyAlignment="1">
      <alignment/>
    </xf>
    <xf numFmtId="189" fontId="4" fillId="34" borderId="13" xfId="0" applyNumberFormat="1" applyFont="1" applyFill="1" applyBorder="1" applyAlignment="1">
      <alignment horizontal="center"/>
    </xf>
    <xf numFmtId="189" fontId="4" fillId="34" borderId="16" xfId="0" applyNumberFormat="1" applyFont="1" applyFill="1" applyBorder="1" applyAlignment="1">
      <alignment horizontal="center"/>
    </xf>
    <xf numFmtId="189" fontId="4" fillId="34" borderId="15" xfId="0" applyNumberFormat="1" applyFont="1" applyFill="1" applyBorder="1" applyAlignment="1">
      <alignment horizontal="center"/>
    </xf>
    <xf numFmtId="188" fontId="4" fillId="34" borderId="10" xfId="0" applyNumberFormat="1" applyFont="1" applyFill="1" applyBorder="1" applyAlignment="1">
      <alignment horizontal="right"/>
    </xf>
    <xf numFmtId="49" fontId="8" fillId="34" borderId="16" xfId="57" applyNumberFormat="1" applyFont="1" applyFill="1" applyBorder="1" applyAlignment="1">
      <alignment horizontal="center" vertical="top" wrapText="1"/>
      <protection/>
    </xf>
    <xf numFmtId="49" fontId="6" fillId="34" borderId="16" xfId="0" applyNumberFormat="1" applyFont="1" applyFill="1" applyBorder="1" applyAlignment="1">
      <alignment horizontal="center"/>
    </xf>
    <xf numFmtId="49" fontId="6" fillId="34" borderId="15" xfId="0" applyNumberFormat="1" applyFont="1" applyFill="1" applyBorder="1" applyAlignment="1">
      <alignment horizontal="center" vertical="center"/>
    </xf>
    <xf numFmtId="186" fontId="37" fillId="34" borderId="15" xfId="0" applyNumberFormat="1" applyFont="1" applyFill="1" applyBorder="1" applyAlignment="1">
      <alignment horizontal="center"/>
    </xf>
    <xf numFmtId="188" fontId="4" fillId="34" borderId="18" xfId="0" applyNumberFormat="1" applyFont="1" applyFill="1" applyBorder="1" applyAlignment="1">
      <alignment horizontal="left"/>
    </xf>
    <xf numFmtId="188" fontId="4" fillId="34" borderId="0" xfId="0" applyNumberFormat="1" applyFont="1" applyFill="1" applyBorder="1" applyAlignment="1">
      <alignment horizontal="left"/>
    </xf>
    <xf numFmtId="188" fontId="4" fillId="34" borderId="17" xfId="0" applyNumberFormat="1" applyFont="1" applyFill="1" applyBorder="1" applyAlignment="1">
      <alignment horizontal="left"/>
    </xf>
    <xf numFmtId="49" fontId="6" fillId="34" borderId="16" xfId="0" applyNumberFormat="1" applyFont="1" applyFill="1" applyBorder="1" applyAlignment="1">
      <alignment horizontal="center" vertical="top"/>
    </xf>
    <xf numFmtId="49" fontId="6" fillId="34" borderId="10" xfId="57" applyNumberFormat="1" applyFont="1" applyFill="1" applyBorder="1" applyAlignment="1">
      <alignment horizontal="center" vertical="top" wrapText="1"/>
      <protection/>
    </xf>
    <xf numFmtId="188" fontId="4" fillId="34" borderId="13" xfId="57" applyNumberFormat="1" applyFont="1" applyFill="1" applyBorder="1" applyAlignment="1">
      <alignment horizontal="center"/>
      <protection/>
    </xf>
    <xf numFmtId="49" fontId="6" fillId="34" borderId="15" xfId="57" applyNumberFormat="1" applyFont="1" applyFill="1" applyBorder="1" applyAlignment="1">
      <alignment horizontal="center" vertical="top" wrapText="1"/>
      <protection/>
    </xf>
    <xf numFmtId="49" fontId="6" fillId="34" borderId="14" xfId="57" applyNumberFormat="1" applyFont="1" applyFill="1" applyBorder="1" applyAlignment="1">
      <alignment horizontal="center" vertical="top" wrapText="1"/>
      <protection/>
    </xf>
    <xf numFmtId="0" fontId="8" fillId="34" borderId="14" xfId="0" applyFont="1" applyFill="1" applyBorder="1" applyAlignment="1">
      <alignment horizontal="left" vertical="top" wrapText="1"/>
    </xf>
    <xf numFmtId="188" fontId="4" fillId="34" borderId="14" xfId="0" applyNumberFormat="1" applyFont="1" applyFill="1" applyBorder="1" applyAlignment="1">
      <alignment horizontal="left" vertical="center"/>
    </xf>
    <xf numFmtId="188" fontId="9" fillId="34" borderId="14" xfId="0" applyNumberFormat="1" applyFont="1" applyFill="1" applyBorder="1" applyAlignment="1">
      <alignment horizontal="left" vertical="top" wrapText="1"/>
    </xf>
    <xf numFmtId="0" fontId="4" fillId="34" borderId="10" xfId="0" applyFont="1" applyFill="1" applyBorder="1" applyAlignment="1">
      <alignment horizontal="left" wrapText="1"/>
    </xf>
    <xf numFmtId="188" fontId="8" fillId="34" borderId="14" xfId="0" applyNumberFormat="1" applyFont="1" applyFill="1" applyBorder="1" applyAlignment="1">
      <alignment horizontal="left" wrapText="1"/>
    </xf>
    <xf numFmtId="0" fontId="9" fillId="34" borderId="14" xfId="0" applyFont="1" applyFill="1" applyBorder="1" applyAlignment="1">
      <alignment horizontal="left" vertical="top" wrapText="1"/>
    </xf>
    <xf numFmtId="188" fontId="9" fillId="34" borderId="10" xfId="0" applyNumberFormat="1" applyFont="1" applyFill="1" applyBorder="1" applyAlignment="1">
      <alignment horizontal="justify" vertical="top" wrapText="1"/>
    </xf>
    <xf numFmtId="188" fontId="9" fillId="34" borderId="14" xfId="0" applyNumberFormat="1" applyFont="1" applyFill="1" applyBorder="1" applyAlignment="1">
      <alignment horizontal="justify" vertical="top" wrapText="1" readingOrder="1"/>
    </xf>
    <xf numFmtId="0" fontId="6" fillId="34" borderId="10" xfId="0" applyFont="1" applyFill="1" applyBorder="1" applyAlignment="1">
      <alignment horizontal="left" wrapText="1"/>
    </xf>
    <xf numFmtId="0" fontId="4" fillId="34" borderId="14" xfId="0" applyFont="1" applyFill="1" applyBorder="1" applyAlignment="1">
      <alignment horizontal="left" wrapText="1"/>
    </xf>
    <xf numFmtId="188" fontId="4" fillId="34" borderId="14" xfId="0" applyNumberFormat="1" applyFont="1" applyFill="1" applyBorder="1" applyAlignment="1">
      <alignment horizontal="left"/>
    </xf>
    <xf numFmtId="188" fontId="8" fillId="34" borderId="10" xfId="0" applyNumberFormat="1" applyFont="1" applyFill="1" applyBorder="1" applyAlignment="1">
      <alignment horizontal="left" vertical="top" wrapText="1"/>
    </xf>
    <xf numFmtId="0" fontId="6" fillId="34" borderId="14" xfId="0" applyFont="1" applyFill="1" applyBorder="1" applyAlignment="1">
      <alignment horizontal="left" wrapText="1"/>
    </xf>
    <xf numFmtId="188" fontId="8" fillId="34" borderId="14" xfId="57" applyNumberFormat="1" applyFont="1" applyFill="1" applyBorder="1" applyAlignment="1">
      <alignment horizontal="left" wrapText="1" readingOrder="1"/>
      <protection/>
    </xf>
    <xf numFmtId="188" fontId="8" fillId="34" borderId="14" xfId="57" applyNumberFormat="1" applyFont="1" applyFill="1" applyBorder="1" applyAlignment="1">
      <alignment horizontal="left" vertical="center" wrapText="1"/>
      <protection/>
    </xf>
    <xf numFmtId="188" fontId="9" fillId="34" borderId="14" xfId="0" applyNumberFormat="1" applyFont="1" applyFill="1" applyBorder="1" applyAlignment="1">
      <alignment horizontal="justify" vertical="top" wrapText="1"/>
    </xf>
    <xf numFmtId="188" fontId="8" fillId="34" borderId="14" xfId="0" applyNumberFormat="1" applyFont="1" applyFill="1" applyBorder="1" applyAlignment="1">
      <alignment horizontal="left" vertical="center" wrapText="1"/>
    </xf>
    <xf numFmtId="0" fontId="12" fillId="34" borderId="14" xfId="0" applyFont="1" applyFill="1" applyBorder="1" applyAlignment="1">
      <alignment horizontal="left" vertical="top" wrapText="1"/>
    </xf>
    <xf numFmtId="188" fontId="4" fillId="34" borderId="10" xfId="0" applyNumberFormat="1" applyFont="1" applyFill="1" applyBorder="1" applyAlignment="1">
      <alignment horizontal="left" vertical="center" wrapText="1" readingOrder="1"/>
    </xf>
    <xf numFmtId="188" fontId="8" fillId="34" borderId="10" xfId="0" applyNumberFormat="1" applyFont="1" applyFill="1" applyBorder="1" applyAlignment="1">
      <alignment horizontal="left" vertical="center" wrapText="1"/>
    </xf>
    <xf numFmtId="188" fontId="8" fillId="34" borderId="14" xfId="0" applyNumberFormat="1" applyFont="1" applyFill="1" applyBorder="1" applyAlignment="1">
      <alignment horizontal="left" vertical="top" wrapText="1"/>
    </xf>
    <xf numFmtId="188" fontId="9" fillId="34" borderId="14" xfId="0" applyNumberFormat="1" applyFont="1" applyFill="1" applyBorder="1" applyAlignment="1">
      <alignment horizontal="left" wrapText="1"/>
    </xf>
    <xf numFmtId="188" fontId="9" fillId="34" borderId="10" xfId="0" applyNumberFormat="1" applyFont="1" applyFill="1" applyBorder="1" applyAlignment="1">
      <alignment horizontal="left" vertical="top" wrapText="1"/>
    </xf>
    <xf numFmtId="188" fontId="9" fillId="34" borderId="14" xfId="57" applyNumberFormat="1" applyFont="1" applyFill="1" applyBorder="1" applyAlignment="1">
      <alignment horizontal="left" wrapText="1" readingOrder="1"/>
      <protection/>
    </xf>
    <xf numFmtId="188" fontId="9" fillId="34" borderId="14" xfId="57" applyNumberFormat="1" applyFont="1" applyFill="1" applyBorder="1" applyAlignment="1">
      <alignment horizontal="justify" vertical="top" wrapText="1" readingOrder="1"/>
      <protection/>
    </xf>
    <xf numFmtId="188" fontId="9" fillId="34" borderId="14" xfId="0" applyNumberFormat="1" applyFont="1" applyFill="1" applyBorder="1" applyAlignment="1">
      <alignment horizontal="left" vertical="top" wrapText="1" readingOrder="1"/>
    </xf>
    <xf numFmtId="188" fontId="9" fillId="0" borderId="10" xfId="0" applyNumberFormat="1" applyFont="1" applyFill="1" applyBorder="1" applyAlignment="1">
      <alignment horizontal="justify" vertical="top" wrapText="1"/>
    </xf>
    <xf numFmtId="188" fontId="9" fillId="0" borderId="14" xfId="0" applyNumberFormat="1" applyFont="1" applyFill="1" applyBorder="1" applyAlignment="1">
      <alignment horizontal="left" vertical="top" wrapText="1"/>
    </xf>
    <xf numFmtId="188" fontId="8" fillId="0" borderId="14" xfId="0" applyNumberFormat="1" applyFont="1" applyFill="1" applyBorder="1" applyAlignment="1">
      <alignment horizontal="left" vertical="top" wrapText="1"/>
    </xf>
    <xf numFmtId="188" fontId="8" fillId="0" borderId="14" xfId="0" applyNumberFormat="1" applyFont="1" applyFill="1" applyBorder="1" applyAlignment="1">
      <alignment horizontal="left" vertical="center" wrapText="1"/>
    </xf>
    <xf numFmtId="188" fontId="8" fillId="0" borderId="14" xfId="0" applyNumberFormat="1" applyFont="1" applyFill="1" applyBorder="1" applyAlignment="1">
      <alignment horizontal="left" wrapText="1"/>
    </xf>
    <xf numFmtId="188" fontId="9" fillId="0" borderId="14" xfId="0" applyNumberFormat="1" applyFont="1" applyFill="1" applyBorder="1" applyAlignment="1">
      <alignment horizontal="justify" vertical="top" wrapText="1"/>
    </xf>
    <xf numFmtId="49" fontId="6" fillId="34" borderId="10" xfId="57" applyNumberFormat="1" applyFont="1" applyFill="1" applyBorder="1" applyAlignment="1">
      <alignment horizontal="center" vertical="top" wrapText="1"/>
      <protection/>
    </xf>
    <xf numFmtId="188" fontId="9" fillId="0" borderId="10" xfId="0" applyNumberFormat="1" applyFont="1" applyFill="1" applyBorder="1" applyAlignment="1">
      <alignment horizontal="left" vertical="center" wrapText="1"/>
    </xf>
    <xf numFmtId="188" fontId="8" fillId="0" borderId="10" xfId="0" applyNumberFormat="1" applyFont="1" applyFill="1" applyBorder="1" applyAlignment="1">
      <alignment horizontal="left" vertical="top" wrapText="1"/>
    </xf>
    <xf numFmtId="188" fontId="8" fillId="0" borderId="10" xfId="0" applyNumberFormat="1" applyFont="1" applyFill="1" applyBorder="1" applyAlignment="1">
      <alignment horizontal="left" vertical="center" wrapText="1"/>
    </xf>
    <xf numFmtId="188" fontId="9" fillId="34" borderId="10" xfId="0" applyNumberFormat="1" applyFont="1" applyFill="1" applyBorder="1" applyAlignment="1">
      <alignment horizontal="left" wrapText="1"/>
    </xf>
    <xf numFmtId="188" fontId="9" fillId="0" borderId="14" xfId="0" applyNumberFormat="1" applyFont="1" applyFill="1" applyBorder="1" applyAlignment="1">
      <alignment horizontal="justify" vertical="top"/>
    </xf>
    <xf numFmtId="1" fontId="4" fillId="34" borderId="16" xfId="0" applyNumberFormat="1" applyFont="1" applyFill="1" applyBorder="1" applyAlignment="1">
      <alignment/>
    </xf>
    <xf numFmtId="1" fontId="4" fillId="34" borderId="15" xfId="0" applyNumberFormat="1" applyFont="1" applyFill="1" applyBorder="1" applyAlignment="1">
      <alignment/>
    </xf>
    <xf numFmtId="189" fontId="8" fillId="0" borderId="0" xfId="0" applyNumberFormat="1" applyFont="1" applyBorder="1" applyAlignment="1">
      <alignment horizontal="center" vertical="top" wrapText="1"/>
    </xf>
    <xf numFmtId="188" fontId="6" fillId="33" borderId="10" xfId="0" applyNumberFormat="1" applyFont="1" applyFill="1" applyBorder="1" applyAlignment="1">
      <alignment horizontal="center" vertical="center" wrapText="1"/>
    </xf>
    <xf numFmtId="186" fontId="6" fillId="33" borderId="10" xfId="0" applyNumberFormat="1" applyFont="1" applyFill="1" applyBorder="1" applyAlignment="1">
      <alignment horizontal="center" vertical="center" wrapText="1"/>
    </xf>
    <xf numFmtId="188" fontId="6" fillId="0" borderId="10" xfId="0" applyNumberFormat="1" applyFont="1" applyFill="1" applyBorder="1" applyAlignment="1">
      <alignment horizontal="center" vertical="center" wrapText="1"/>
    </xf>
    <xf numFmtId="186" fontId="6" fillId="0" borderId="10" xfId="0" applyNumberFormat="1" applyFont="1" applyFill="1" applyBorder="1" applyAlignment="1">
      <alignment horizontal="center" vertical="center" wrapText="1"/>
    </xf>
    <xf numFmtId="188" fontId="6" fillId="0" borderId="10" xfId="0" applyNumberFormat="1" applyFont="1" applyFill="1" applyBorder="1" applyAlignment="1">
      <alignment horizontal="right" vertical="center" wrapText="1"/>
    </xf>
    <xf numFmtId="1" fontId="6" fillId="0" borderId="10" xfId="0" applyNumberFormat="1" applyFont="1" applyFill="1" applyBorder="1" applyAlignment="1">
      <alignment vertical="center" wrapText="1"/>
    </xf>
    <xf numFmtId="188" fontId="4" fillId="0" borderId="13" xfId="0" applyNumberFormat="1" applyFont="1" applyFill="1" applyBorder="1" applyAlignment="1">
      <alignment horizontal="right" wrapText="1"/>
    </xf>
    <xf numFmtId="1" fontId="4" fillId="0" borderId="13" xfId="0" applyNumberFormat="1" applyFont="1" applyFill="1" applyBorder="1" applyAlignment="1">
      <alignment wrapText="1"/>
    </xf>
    <xf numFmtId="49" fontId="6" fillId="0" borderId="13" xfId="0" applyNumberFormat="1" applyFont="1" applyFill="1" applyBorder="1" applyAlignment="1">
      <alignment horizontal="center" wrapText="1"/>
    </xf>
    <xf numFmtId="188" fontId="4" fillId="0" borderId="10" xfId="0" applyNumberFormat="1" applyFont="1" applyFill="1" applyBorder="1" applyAlignment="1">
      <alignment horizontal="right" wrapText="1"/>
    </xf>
    <xf numFmtId="188" fontId="4" fillId="0" borderId="13" xfId="0" applyNumberFormat="1" applyFont="1" applyFill="1" applyBorder="1" applyAlignment="1">
      <alignment wrapText="1"/>
    </xf>
    <xf numFmtId="188" fontId="4" fillId="0" borderId="10" xfId="0" applyNumberFormat="1" applyFont="1" applyFill="1" applyBorder="1" applyAlignment="1">
      <alignment wrapText="1"/>
    </xf>
    <xf numFmtId="1" fontId="4" fillId="0" borderId="10" xfId="0" applyNumberFormat="1" applyFont="1" applyFill="1" applyBorder="1" applyAlignment="1">
      <alignment wrapText="1"/>
    </xf>
    <xf numFmtId="188" fontId="4" fillId="0" borderId="13" xfId="0" applyNumberFormat="1" applyFont="1" applyFill="1" applyBorder="1" applyAlignment="1">
      <alignment horizontal="center" vertical="center" wrapText="1"/>
    </xf>
    <xf numFmtId="189" fontId="6" fillId="0" borderId="15" xfId="0" applyNumberFormat="1" applyFont="1" applyFill="1" applyBorder="1" applyAlignment="1">
      <alignment horizontal="center" vertical="center" wrapText="1"/>
    </xf>
    <xf numFmtId="188" fontId="4" fillId="0" borderId="10" xfId="0" applyNumberFormat="1" applyFont="1" applyFill="1" applyBorder="1" applyAlignment="1">
      <alignment horizontal="right" vertical="center" wrapText="1"/>
    </xf>
    <xf numFmtId="188" fontId="4" fillId="0" borderId="10" xfId="57" applyNumberFormat="1" applyFont="1" applyBorder="1" applyAlignment="1">
      <alignment wrapText="1"/>
      <protection/>
    </xf>
    <xf numFmtId="188" fontId="0" fillId="0" borderId="0" xfId="0" applyNumberFormat="1" applyFill="1" applyAlignment="1">
      <alignment wrapText="1"/>
    </xf>
    <xf numFmtId="189" fontId="4" fillId="0" borderId="10" xfId="0" applyNumberFormat="1" applyFont="1" applyFill="1" applyBorder="1" applyAlignment="1">
      <alignment horizontal="right" vertical="center" wrapText="1"/>
    </xf>
    <xf numFmtId="1" fontId="4" fillId="34" borderId="10" xfId="0" applyNumberFormat="1" applyFont="1" applyFill="1" applyBorder="1" applyAlignment="1">
      <alignment wrapText="1"/>
    </xf>
    <xf numFmtId="189" fontId="4" fillId="34" borderId="10" xfId="57" applyNumberFormat="1" applyFont="1" applyFill="1" applyBorder="1" applyAlignment="1" quotePrefix="1">
      <alignment wrapText="1"/>
      <protection/>
    </xf>
    <xf numFmtId="188" fontId="4" fillId="34" borderId="10" xfId="57" applyNumberFormat="1" applyFont="1" applyFill="1" applyBorder="1" applyAlignment="1" quotePrefix="1">
      <alignment wrapText="1"/>
      <protection/>
    </xf>
    <xf numFmtId="188" fontId="4" fillId="34" borderId="10" xfId="57" applyNumberFormat="1" applyFill="1" applyBorder="1" applyAlignment="1" quotePrefix="1">
      <alignment wrapText="1"/>
      <protection/>
    </xf>
    <xf numFmtId="188" fontId="4" fillId="34" borderId="10" xfId="57" applyNumberFormat="1" applyFont="1" applyFill="1" applyBorder="1" applyAlignment="1">
      <alignment wrapText="1"/>
      <protection/>
    </xf>
    <xf numFmtId="188" fontId="4" fillId="34" borderId="10" xfId="57" applyNumberFormat="1" applyFill="1" applyBorder="1" applyAlignment="1">
      <alignment wrapText="1"/>
      <protection/>
    </xf>
    <xf numFmtId="188" fontId="4" fillId="34" borderId="10" xfId="57" applyNumberFormat="1" applyFill="1" applyBorder="1" applyAlignment="1">
      <alignment horizontal="right" wrapText="1"/>
      <protection/>
    </xf>
    <xf numFmtId="1" fontId="4" fillId="34" borderId="10" xfId="57" applyNumberFormat="1" applyFill="1" applyBorder="1" applyAlignment="1">
      <alignment wrapText="1"/>
      <protection/>
    </xf>
    <xf numFmtId="188" fontId="4" fillId="34" borderId="10" xfId="57" applyNumberFormat="1" applyFill="1" applyBorder="1" applyAlignment="1">
      <alignment horizontal="center" wrapText="1"/>
      <protection/>
    </xf>
    <xf numFmtId="191"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horizontal="right" wrapText="1"/>
    </xf>
    <xf numFmtId="188" fontId="4" fillId="34" borderId="10" xfId="0" applyNumberFormat="1" applyFont="1" applyFill="1" applyBorder="1" applyAlignment="1">
      <alignment horizontal="right" vertical="center" wrapText="1"/>
    </xf>
    <xf numFmtId="188" fontId="4" fillId="34" borderId="10" xfId="0" applyNumberFormat="1" applyFont="1" applyFill="1" applyBorder="1" applyAlignment="1">
      <alignment horizontal="right" wrapText="1"/>
    </xf>
    <xf numFmtId="188" fontId="4" fillId="34" borderId="10" xfId="0" applyNumberFormat="1" applyFont="1" applyFill="1" applyBorder="1" applyAlignment="1">
      <alignment horizontal="center" wrapText="1"/>
    </xf>
    <xf numFmtId="189" fontId="4" fillId="34" borderId="10" xfId="0" applyNumberFormat="1" applyFont="1" applyFill="1" applyBorder="1" applyAlignment="1">
      <alignment horizontal="right" vertical="center" wrapText="1"/>
    </xf>
    <xf numFmtId="188" fontId="4" fillId="34" borderId="13" xfId="0" applyNumberFormat="1" applyFont="1" applyFill="1" applyBorder="1" applyAlignment="1">
      <alignment horizontal="right" wrapText="1"/>
    </xf>
    <xf numFmtId="188" fontId="4" fillId="34" borderId="13" xfId="57" applyNumberFormat="1" applyFont="1" applyFill="1" applyBorder="1" applyAlignment="1">
      <alignment horizontal="center" wrapText="1"/>
      <protection/>
    </xf>
    <xf numFmtId="1" fontId="4" fillId="34" borderId="13" xfId="0" applyNumberFormat="1" applyFont="1" applyFill="1" applyBorder="1" applyAlignment="1">
      <alignment wrapText="1"/>
    </xf>
    <xf numFmtId="190" fontId="4" fillId="34" borderId="10" xfId="0" applyNumberFormat="1" applyFont="1" applyFill="1" applyBorder="1" applyAlignment="1">
      <alignment horizontal="right" vertical="center" wrapText="1"/>
    </xf>
    <xf numFmtId="188" fontId="0" fillId="34" borderId="0" xfId="0" applyNumberFormat="1" applyFill="1" applyAlignment="1">
      <alignment wrapText="1"/>
    </xf>
    <xf numFmtId="1" fontId="4" fillId="34" borderId="22" xfId="0" applyNumberFormat="1" applyFont="1" applyFill="1" applyBorder="1" applyAlignment="1">
      <alignment wrapText="1"/>
    </xf>
    <xf numFmtId="190" fontId="4" fillId="34" borderId="10" xfId="0" applyNumberFormat="1" applyFont="1" applyFill="1" applyBorder="1" applyAlignment="1">
      <alignment horizontal="right" wrapText="1"/>
    </xf>
    <xf numFmtId="1" fontId="4" fillId="34" borderId="12" xfId="0" applyNumberFormat="1" applyFont="1" applyFill="1" applyBorder="1" applyAlignment="1">
      <alignment wrapText="1"/>
    </xf>
    <xf numFmtId="1" fontId="4" fillId="0" borderId="10" xfId="0" applyNumberFormat="1" applyFont="1" applyFill="1" applyBorder="1" applyAlignment="1">
      <alignment horizontal="center" wrapText="1"/>
    </xf>
    <xf numFmtId="189" fontId="4" fillId="0" borderId="10" xfId="0" applyNumberFormat="1" applyFont="1" applyFill="1" applyBorder="1" applyAlignment="1">
      <alignment horizontal="center" vertical="center" wrapText="1"/>
    </xf>
    <xf numFmtId="188" fontId="4" fillId="0" borderId="10" xfId="0" applyNumberFormat="1" applyFont="1" applyFill="1" applyBorder="1" applyAlignment="1">
      <alignment vertical="center" wrapText="1"/>
    </xf>
    <xf numFmtId="1" fontId="4" fillId="0" borderId="10" xfId="0" applyNumberFormat="1" applyFont="1" applyFill="1" applyBorder="1" applyAlignment="1">
      <alignment horizontal="right" vertical="center" wrapText="1"/>
    </xf>
    <xf numFmtId="189" fontId="4" fillId="0" borderId="10" xfId="0" applyNumberFormat="1" applyFont="1" applyFill="1" applyBorder="1" applyAlignment="1">
      <alignment horizontal="center" wrapText="1"/>
    </xf>
    <xf numFmtId="1" fontId="4" fillId="0" borderId="10" xfId="0" applyNumberFormat="1" applyFont="1" applyFill="1" applyBorder="1" applyAlignment="1">
      <alignment horizontal="right" wrapText="1"/>
    </xf>
    <xf numFmtId="186" fontId="4" fillId="0" borderId="10" xfId="0" applyNumberFormat="1" applyFont="1" applyFill="1" applyBorder="1" applyAlignment="1">
      <alignment wrapText="1"/>
    </xf>
    <xf numFmtId="188" fontId="0" fillId="0" borderId="10" xfId="0" applyNumberFormat="1" applyBorder="1" applyAlignment="1">
      <alignment horizontal="right" wrapText="1"/>
    </xf>
    <xf numFmtId="188" fontId="0" fillId="0" borderId="10" xfId="0" applyNumberFormat="1" applyBorder="1" applyAlignment="1">
      <alignment wrapText="1"/>
    </xf>
    <xf numFmtId="1" fontId="0" fillId="0" borderId="10" xfId="0" applyNumberFormat="1" applyBorder="1" applyAlignment="1">
      <alignment wrapText="1"/>
    </xf>
    <xf numFmtId="191" fontId="4" fillId="0" borderId="10" xfId="0" applyNumberFormat="1" applyFont="1" applyFill="1" applyBorder="1" applyAlignment="1">
      <alignment vertical="center" wrapText="1"/>
    </xf>
    <xf numFmtId="189" fontId="9" fillId="0" borderId="10" xfId="0" applyNumberFormat="1" applyFont="1" applyFill="1" applyBorder="1" applyAlignment="1">
      <alignment wrapText="1"/>
    </xf>
    <xf numFmtId="188" fontId="9" fillId="0" borderId="10" xfId="0" applyNumberFormat="1" applyFont="1" applyFill="1" applyBorder="1" applyAlignment="1">
      <alignment wrapText="1"/>
    </xf>
    <xf numFmtId="1" fontId="9" fillId="0" borderId="10" xfId="0" applyNumberFormat="1" applyFont="1" applyFill="1" applyBorder="1" applyAlignment="1">
      <alignment wrapText="1"/>
    </xf>
    <xf numFmtId="189" fontId="6"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wrapText="1"/>
    </xf>
    <xf numFmtId="188" fontId="0" fillId="0" borderId="0" xfId="0" applyNumberFormat="1" applyAlignment="1">
      <alignment wrapText="1"/>
    </xf>
    <xf numFmtId="188" fontId="9" fillId="0" borderId="0" xfId="0" applyNumberFormat="1" applyFont="1" applyAlignment="1">
      <alignment wrapText="1"/>
    </xf>
    <xf numFmtId="186" fontId="0" fillId="0" borderId="0" xfId="0" applyNumberFormat="1" applyAlignment="1">
      <alignment wrapText="1"/>
    </xf>
    <xf numFmtId="188" fontId="0" fillId="0" borderId="0" xfId="0" applyNumberFormat="1" applyAlignment="1">
      <alignment horizontal="right" wrapText="1"/>
    </xf>
    <xf numFmtId="1" fontId="0" fillId="0" borderId="0" xfId="0" applyNumberFormat="1" applyAlignment="1">
      <alignment wrapText="1"/>
    </xf>
    <xf numFmtId="0" fontId="9" fillId="0" borderId="14" xfId="57" applyFont="1" applyFill="1" applyBorder="1" applyAlignment="1">
      <alignment horizontal="center" vertical="top" wrapText="1"/>
      <protection/>
    </xf>
    <xf numFmtId="188" fontId="9" fillId="0" borderId="10" xfId="0" applyNumberFormat="1" applyFont="1" applyFill="1" applyBorder="1" applyAlignment="1">
      <alignment horizontal="center" wrapText="1"/>
    </xf>
    <xf numFmtId="188" fontId="4" fillId="34" borderId="15" xfId="0" applyNumberFormat="1" applyFont="1" applyFill="1" applyBorder="1" applyAlignment="1">
      <alignment horizontal="center"/>
    </xf>
    <xf numFmtId="189" fontId="4" fillId="34" borderId="16" xfId="0" applyNumberFormat="1" applyFont="1" applyFill="1" applyBorder="1" applyAlignment="1">
      <alignment/>
    </xf>
    <xf numFmtId="189" fontId="4" fillId="34" borderId="15" xfId="0" applyNumberFormat="1" applyFont="1" applyFill="1" applyBorder="1" applyAlignment="1">
      <alignment/>
    </xf>
    <xf numFmtId="188" fontId="4" fillId="34" borderId="15" xfId="0" applyNumberFormat="1" applyFont="1" applyFill="1" applyBorder="1" applyAlignment="1">
      <alignment/>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4" xfId="0" applyFont="1" applyBorder="1" applyAlignment="1">
      <alignment horizontal="left" vertical="center" indent="1"/>
    </xf>
    <xf numFmtId="0" fontId="0" fillId="0" borderId="12" xfId="0" applyBorder="1" applyAlignment="1">
      <alignment horizontal="left" vertical="center" indent="1"/>
    </xf>
    <xf numFmtId="0" fontId="0" fillId="0" borderId="11" xfId="0" applyBorder="1" applyAlignment="1">
      <alignment horizontal="left" vertical="center" indent="1"/>
    </xf>
    <xf numFmtId="0" fontId="15" fillId="0" borderId="0" xfId="0" applyFont="1" applyBorder="1" applyAlignment="1">
      <alignment horizontal="center" vertical="top"/>
    </xf>
    <xf numFmtId="0" fontId="0" fillId="0" borderId="14" xfId="0" applyBorder="1" applyAlignment="1">
      <alignment horizontal="left" vertical="center"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center" vertical="center"/>
    </xf>
    <xf numFmtId="188" fontId="4" fillId="0" borderId="14" xfId="0" applyNumberFormat="1" applyFont="1" applyBorder="1" applyAlignment="1">
      <alignment horizontal="left" vertical="center" indent="1"/>
    </xf>
    <xf numFmtId="188" fontId="4" fillId="0" borderId="11" xfId="0" applyNumberFormat="1" applyFont="1" applyBorder="1" applyAlignment="1">
      <alignment horizontal="left" vertical="center" indent="1"/>
    </xf>
    <xf numFmtId="188" fontId="4" fillId="0" borderId="12" xfId="0" applyNumberFormat="1" applyFont="1" applyBorder="1" applyAlignment="1">
      <alignment horizontal="left" vertical="center" indent="1"/>
    </xf>
    <xf numFmtId="0" fontId="63" fillId="0" borderId="0" xfId="0" applyFont="1" applyBorder="1" applyAlignment="1">
      <alignment horizontal="center" vertical="center" wrapText="1"/>
    </xf>
    <xf numFmtId="188" fontId="2" fillId="0" borderId="0" xfId="0" applyNumberFormat="1" applyFont="1" applyBorder="1" applyAlignment="1">
      <alignment horizontal="center" vertical="center"/>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10" xfId="0" applyFont="1" applyBorder="1" applyAlignment="1">
      <alignment horizontal="center" vertical="center"/>
    </xf>
    <xf numFmtId="0" fontId="4" fillId="0" borderId="10" xfId="0" applyFont="1" applyBorder="1" applyAlignment="1">
      <alignment vertical="center"/>
    </xf>
    <xf numFmtId="0" fontId="4" fillId="0" borderId="14" xfId="0" applyFont="1" applyBorder="1" applyAlignment="1">
      <alignment vertical="center"/>
    </xf>
    <xf numFmtId="188" fontId="4" fillId="0" borderId="0" xfId="0" applyNumberFormat="1" applyFont="1" applyBorder="1" applyAlignment="1">
      <alignment horizontal="left" vertical="top" wrapText="1"/>
    </xf>
    <xf numFmtId="188" fontId="6" fillId="0" borderId="0" xfId="0" applyNumberFormat="1" applyFont="1" applyBorder="1" applyAlignment="1">
      <alignment horizontal="left" vertical="center" wrapText="1"/>
    </xf>
    <xf numFmtId="188" fontId="4" fillId="0" borderId="0" xfId="0" applyNumberFormat="1" applyFont="1" applyBorder="1" applyAlignment="1">
      <alignment horizontal="left" vertical="center" wrapText="1"/>
    </xf>
    <xf numFmtId="189" fontId="6" fillId="0" borderId="0" xfId="0" applyNumberFormat="1" applyFont="1" applyBorder="1" applyAlignment="1">
      <alignment horizontal="left" vertical="center" wrapText="1"/>
    </xf>
    <xf numFmtId="1" fontId="4" fillId="0" borderId="10" xfId="0" applyNumberFormat="1" applyFont="1" applyFill="1" applyBorder="1" applyAlignment="1">
      <alignment horizontal="center" wrapText="1"/>
    </xf>
    <xf numFmtId="188" fontId="9"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top" wrapText="1"/>
    </xf>
    <xf numFmtId="188" fontId="9" fillId="0" borderId="10" xfId="0" applyNumberFormat="1" applyFont="1" applyFill="1" applyBorder="1" applyAlignment="1">
      <alignment horizontal="right" wrapText="1"/>
    </xf>
    <xf numFmtId="49" fontId="6" fillId="0" borderId="10" xfId="0" applyNumberFormat="1" applyFont="1" applyFill="1" applyBorder="1" applyAlignment="1">
      <alignment horizontal="center" vertical="center" wrapText="1"/>
    </xf>
    <xf numFmtId="189" fontId="9" fillId="0" borderId="10" xfId="0" applyNumberFormat="1" applyFont="1" applyFill="1" applyBorder="1" applyAlignment="1" quotePrefix="1">
      <alignment horizontal="center" wrapText="1"/>
    </xf>
    <xf numFmtId="2" fontId="4" fillId="0" borderId="10" xfId="0" applyNumberFormat="1" applyFont="1" applyFill="1" applyBorder="1" applyAlignment="1">
      <alignment horizontal="center" wrapText="1"/>
    </xf>
    <xf numFmtId="188" fontId="4" fillId="0" borderId="10" xfId="0" applyNumberFormat="1" applyFont="1" applyFill="1" applyBorder="1" applyAlignment="1">
      <alignment wrapText="1"/>
    </xf>
    <xf numFmtId="2" fontId="9" fillId="0" borderId="10" xfId="0" applyNumberFormat="1" applyFont="1" applyFill="1" applyBorder="1" applyAlignment="1" quotePrefix="1">
      <alignment horizontal="center" wrapText="1"/>
    </xf>
    <xf numFmtId="188" fontId="9" fillId="0" borderId="13" xfId="0" applyNumberFormat="1" applyFont="1" applyFill="1" applyBorder="1" applyAlignment="1">
      <alignment horizontal="center" wrapText="1"/>
    </xf>
    <xf numFmtId="188" fontId="9" fillId="0" borderId="15" xfId="0" applyNumberFormat="1" applyFont="1" applyFill="1" applyBorder="1" applyAlignment="1">
      <alignment horizontal="center" wrapText="1"/>
    </xf>
    <xf numFmtId="1" fontId="9" fillId="0" borderId="13" xfId="0" applyNumberFormat="1" applyFont="1" applyFill="1" applyBorder="1" applyAlignment="1">
      <alignment horizontal="center" wrapText="1"/>
    </xf>
    <xf numFmtId="1" fontId="9" fillId="0" borderId="15" xfId="0" applyNumberFormat="1" applyFont="1" applyFill="1" applyBorder="1" applyAlignment="1">
      <alignment horizontal="center" wrapText="1"/>
    </xf>
    <xf numFmtId="188" fontId="2" fillId="0" borderId="14" xfId="0" applyNumberFormat="1" applyFont="1" applyFill="1" applyBorder="1" applyAlignment="1">
      <alignment horizontal="center" vertical="top" wrapText="1"/>
    </xf>
    <xf numFmtId="188" fontId="2" fillId="0" borderId="11" xfId="0" applyNumberFormat="1" applyFont="1" applyFill="1" applyBorder="1" applyAlignment="1">
      <alignment horizontal="center" vertical="top" wrapText="1"/>
    </xf>
    <xf numFmtId="188" fontId="2" fillId="0" borderId="12"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188" fontId="4" fillId="0" borderId="14" xfId="0" applyNumberFormat="1" applyFont="1" applyFill="1" applyBorder="1" applyAlignment="1">
      <alignment horizontal="center" wrapText="1"/>
    </xf>
    <xf numFmtId="188" fontId="4" fillId="0" borderId="11" xfId="0" applyNumberFormat="1" applyFont="1" applyFill="1" applyBorder="1" applyAlignment="1">
      <alignment horizontal="center" wrapText="1"/>
    </xf>
    <xf numFmtId="188" fontId="4" fillId="0" borderId="12" xfId="0" applyNumberFormat="1" applyFont="1" applyFill="1" applyBorder="1" applyAlignment="1">
      <alignment horizontal="center" wrapText="1"/>
    </xf>
    <xf numFmtId="188" fontId="4" fillId="0" borderId="10" xfId="0" applyNumberFormat="1" applyFont="1" applyFill="1" applyBorder="1" applyAlignment="1">
      <alignment horizontal="center" wrapText="1"/>
    </xf>
    <xf numFmtId="49" fontId="6" fillId="34" borderId="14" xfId="57" applyNumberFormat="1" applyFont="1" applyFill="1" applyBorder="1" applyAlignment="1">
      <alignment horizontal="center" vertical="top" wrapText="1"/>
      <protection/>
    </xf>
    <xf numFmtId="49" fontId="6" fillId="34" borderId="11" xfId="57" applyNumberFormat="1" applyFont="1" applyFill="1" applyBorder="1" applyAlignment="1">
      <alignment horizontal="center" vertical="top" wrapText="1"/>
      <protection/>
    </xf>
    <xf numFmtId="49" fontId="6" fillId="34" borderId="12" xfId="57" applyNumberFormat="1" applyFont="1" applyFill="1" applyBorder="1" applyAlignment="1">
      <alignment horizontal="center" vertical="top" wrapText="1"/>
      <protection/>
    </xf>
    <xf numFmtId="49" fontId="6" fillId="34" borderId="10" xfId="57" applyNumberFormat="1" applyFont="1" applyFill="1" applyBorder="1" applyAlignment="1">
      <alignment horizontal="center" vertical="top" wrapText="1"/>
      <protection/>
    </xf>
    <xf numFmtId="49" fontId="6" fillId="34" borderId="13" xfId="57" applyNumberFormat="1" applyFont="1" applyFill="1" applyBorder="1" applyAlignment="1">
      <alignment horizontal="center" vertical="top" wrapText="1"/>
      <protection/>
    </xf>
    <xf numFmtId="49" fontId="6" fillId="34" borderId="16" xfId="57" applyNumberFormat="1" applyFont="1" applyFill="1" applyBorder="1" applyAlignment="1">
      <alignment horizontal="center" vertical="top" wrapText="1"/>
      <protection/>
    </xf>
    <xf numFmtId="49" fontId="6" fillId="34" borderId="15" xfId="57" applyNumberFormat="1" applyFont="1" applyFill="1" applyBorder="1" applyAlignment="1">
      <alignment horizontal="center" vertical="top" wrapText="1"/>
      <protection/>
    </xf>
    <xf numFmtId="189" fontId="9" fillId="0" borderId="13" xfId="0" applyNumberFormat="1" applyFont="1" applyFill="1" applyBorder="1" applyAlignment="1">
      <alignment horizontal="center" wrapText="1"/>
    </xf>
    <xf numFmtId="189" fontId="9" fillId="0" borderId="15" xfId="0" applyNumberFormat="1" applyFont="1" applyFill="1" applyBorder="1" applyAlignment="1">
      <alignment horizontal="center" wrapText="1"/>
    </xf>
    <xf numFmtId="188" fontId="9" fillId="34" borderId="14" xfId="0" applyNumberFormat="1" applyFont="1" applyFill="1" applyBorder="1" applyAlignment="1">
      <alignment horizontal="left" wrapText="1"/>
    </xf>
    <xf numFmtId="188" fontId="9" fillId="34" borderId="11" xfId="0" applyNumberFormat="1" applyFont="1" applyFill="1" applyBorder="1" applyAlignment="1">
      <alignment horizontal="left" wrapText="1"/>
    </xf>
    <xf numFmtId="188" fontId="9" fillId="34" borderId="12" xfId="0" applyNumberFormat="1" applyFont="1" applyFill="1" applyBorder="1" applyAlignment="1">
      <alignment horizontal="left" wrapText="1"/>
    </xf>
    <xf numFmtId="189" fontId="4" fillId="34" borderId="13" xfId="0" applyNumberFormat="1" applyFont="1" applyFill="1" applyBorder="1" applyAlignment="1">
      <alignment horizontal="center" wrapText="1"/>
    </xf>
    <xf numFmtId="189" fontId="4" fillId="34" borderId="16" xfId="0" applyNumberFormat="1" applyFont="1" applyFill="1" applyBorder="1" applyAlignment="1">
      <alignment horizontal="center" wrapText="1"/>
    </xf>
    <xf numFmtId="189" fontId="4" fillId="34" borderId="15" xfId="0" applyNumberFormat="1" applyFont="1" applyFill="1" applyBorder="1" applyAlignment="1">
      <alignment horizontal="center" wrapText="1"/>
    </xf>
    <xf numFmtId="1" fontId="4" fillId="34" borderId="13" xfId="57" applyNumberFormat="1" applyFill="1" applyBorder="1" applyAlignment="1">
      <alignment wrapText="1"/>
      <protection/>
    </xf>
    <xf numFmtId="1" fontId="4" fillId="34" borderId="16" xfId="57" applyNumberFormat="1" applyFill="1" applyBorder="1" applyAlignment="1">
      <alignment wrapText="1"/>
      <protection/>
    </xf>
    <xf numFmtId="1" fontId="4" fillId="34" borderId="15" xfId="57" applyNumberFormat="1" applyFill="1" applyBorder="1" applyAlignment="1">
      <alignment wrapText="1"/>
      <protection/>
    </xf>
    <xf numFmtId="188" fontId="4" fillId="34" borderId="13" xfId="0" applyNumberFormat="1" applyFont="1" applyFill="1" applyBorder="1" applyAlignment="1">
      <alignment horizontal="center" wrapText="1"/>
    </xf>
    <xf numFmtId="188" fontId="4" fillId="34" borderId="16" xfId="0" applyNumberFormat="1" applyFont="1" applyFill="1" applyBorder="1" applyAlignment="1">
      <alignment horizontal="center" wrapText="1"/>
    </xf>
    <xf numFmtId="188" fontId="4" fillId="34" borderId="15" xfId="0" applyNumberFormat="1" applyFont="1" applyFill="1" applyBorder="1" applyAlignment="1">
      <alignment horizontal="center" wrapText="1"/>
    </xf>
    <xf numFmtId="188" fontId="4" fillId="34" borderId="13" xfId="57" applyNumberFormat="1" applyFont="1" applyFill="1" applyBorder="1" applyAlignment="1">
      <alignment horizontal="center" wrapText="1"/>
      <protection/>
    </xf>
    <xf numFmtId="188" fontId="4" fillId="34" borderId="16" xfId="57" applyNumberFormat="1" applyFont="1" applyFill="1" applyBorder="1" applyAlignment="1">
      <alignment horizontal="center" wrapText="1"/>
      <protection/>
    </xf>
    <xf numFmtId="188" fontId="4" fillId="34" borderId="15" xfId="57" applyNumberFormat="1" applyFont="1" applyFill="1" applyBorder="1" applyAlignment="1">
      <alignment horizontal="center" wrapText="1"/>
      <protection/>
    </xf>
    <xf numFmtId="188" fontId="4" fillId="0" borderId="13" xfId="0" applyNumberFormat="1" applyFont="1" applyFill="1" applyBorder="1" applyAlignment="1">
      <alignment horizontal="center" wrapText="1"/>
    </xf>
    <xf numFmtId="188" fontId="4" fillId="0" borderId="16" xfId="0" applyNumberFormat="1" applyFont="1" applyFill="1" applyBorder="1" applyAlignment="1">
      <alignment horizontal="center" wrapText="1"/>
    </xf>
    <xf numFmtId="188" fontId="4" fillId="0" borderId="15" xfId="0" applyNumberFormat="1" applyFont="1" applyFill="1" applyBorder="1" applyAlignment="1">
      <alignment horizontal="center" wrapText="1"/>
    </xf>
    <xf numFmtId="188" fontId="9" fillId="0" borderId="14" xfId="0" applyNumberFormat="1" applyFont="1" applyFill="1" applyBorder="1" applyAlignment="1">
      <alignment horizontal="left" wrapText="1"/>
    </xf>
    <xf numFmtId="188" fontId="9" fillId="0" borderId="11" xfId="0" applyNumberFormat="1" applyFont="1" applyFill="1" applyBorder="1" applyAlignment="1">
      <alignment horizontal="left" wrapText="1"/>
    </xf>
    <xf numFmtId="188" fontId="9" fillId="0" borderId="12" xfId="0" applyNumberFormat="1" applyFont="1" applyFill="1" applyBorder="1" applyAlignment="1">
      <alignment horizontal="left" wrapText="1"/>
    </xf>
    <xf numFmtId="49" fontId="6" fillId="0" borderId="13" xfId="57" applyNumberFormat="1" applyFont="1" applyFill="1" applyBorder="1" applyAlignment="1">
      <alignment horizontal="center" vertical="top" wrapText="1"/>
      <protection/>
    </xf>
    <xf numFmtId="49" fontId="6" fillId="0" borderId="16" xfId="57" applyNumberFormat="1" applyFont="1" applyFill="1" applyBorder="1" applyAlignment="1">
      <alignment horizontal="center" vertical="top" wrapText="1"/>
      <protection/>
    </xf>
    <xf numFmtId="49" fontId="6" fillId="0" borderId="15" xfId="57" applyNumberFormat="1" applyFont="1" applyFill="1" applyBorder="1" applyAlignment="1">
      <alignment horizontal="center" vertical="top" wrapText="1"/>
      <protection/>
    </xf>
    <xf numFmtId="189" fontId="6" fillId="34" borderId="13" xfId="0" applyNumberFormat="1" applyFont="1" applyFill="1" applyBorder="1" applyAlignment="1">
      <alignment horizontal="center" vertical="top" wrapText="1"/>
    </xf>
    <xf numFmtId="189" fontId="6" fillId="34" borderId="16" xfId="0" applyNumberFormat="1" applyFont="1" applyFill="1" applyBorder="1" applyAlignment="1">
      <alignment horizontal="center" vertical="top" wrapText="1"/>
    </xf>
    <xf numFmtId="189" fontId="6" fillId="34" borderId="15" xfId="0" applyNumberFormat="1" applyFont="1" applyFill="1" applyBorder="1" applyAlignment="1">
      <alignment horizontal="center" vertical="top" wrapText="1"/>
    </xf>
    <xf numFmtId="188" fontId="4" fillId="34" borderId="13" xfId="57" applyNumberFormat="1" applyFill="1" applyBorder="1" applyAlignment="1">
      <alignment horizontal="right" wrapText="1"/>
      <protection/>
    </xf>
    <xf numFmtId="188" fontId="4" fillId="34" borderId="16" xfId="57" applyNumberFormat="1" applyFill="1" applyBorder="1" applyAlignment="1">
      <alignment horizontal="right" wrapText="1"/>
      <protection/>
    </xf>
    <xf numFmtId="188" fontId="4" fillId="34" borderId="15" xfId="57" applyNumberFormat="1" applyFill="1" applyBorder="1" applyAlignment="1">
      <alignment horizontal="right" wrapText="1"/>
      <protection/>
    </xf>
    <xf numFmtId="1" fontId="4" fillId="0" borderId="13" xfId="0" applyNumberFormat="1" applyFont="1" applyFill="1" applyBorder="1" applyAlignment="1">
      <alignment wrapText="1"/>
    </xf>
    <xf numFmtId="1" fontId="4" fillId="0" borderId="16" xfId="0" applyNumberFormat="1" applyFont="1" applyFill="1" applyBorder="1" applyAlignment="1">
      <alignment wrapText="1"/>
    </xf>
    <xf numFmtId="49" fontId="6" fillId="0" borderId="13" xfId="0" applyNumberFormat="1" applyFont="1" applyFill="1" applyBorder="1" applyAlignment="1">
      <alignment horizontal="center" wrapText="1"/>
    </xf>
    <xf numFmtId="49" fontId="6" fillId="0" borderId="16" xfId="0" applyNumberFormat="1" applyFont="1" applyFill="1" applyBorder="1" applyAlignment="1">
      <alignment horizontal="center" wrapText="1"/>
    </xf>
    <xf numFmtId="188" fontId="9" fillId="0" borderId="10" xfId="0" applyNumberFormat="1" applyFont="1" applyFill="1" applyBorder="1" applyAlignment="1">
      <alignment horizontal="justify" vertical="top" wrapText="1"/>
    </xf>
    <xf numFmtId="0" fontId="9" fillId="0" borderId="10" xfId="0" applyFont="1" applyFill="1" applyBorder="1" applyAlignment="1">
      <alignment vertical="top" wrapText="1"/>
    </xf>
    <xf numFmtId="189" fontId="4" fillId="0" borderId="10" xfId="0" applyNumberFormat="1" applyFont="1" applyFill="1" applyBorder="1" applyAlignment="1" quotePrefix="1">
      <alignment horizontal="center" wrapText="1"/>
    </xf>
    <xf numFmtId="188" fontId="4" fillId="0" borderId="10" xfId="0" applyNumberFormat="1" applyFont="1" applyFill="1" applyBorder="1" applyAlignment="1" quotePrefix="1">
      <alignment horizontal="center" wrapText="1"/>
    </xf>
    <xf numFmtId="186" fontId="4" fillId="0" borderId="10" xfId="0" applyNumberFormat="1" applyFont="1" applyFill="1" applyBorder="1" applyAlignment="1" quotePrefix="1">
      <alignment horizontal="center" wrapText="1"/>
    </xf>
    <xf numFmtId="186" fontId="4" fillId="0" borderId="10" xfId="0" applyNumberFormat="1" applyFont="1" applyFill="1" applyBorder="1" applyAlignment="1">
      <alignment horizontal="center" wrapText="1"/>
    </xf>
    <xf numFmtId="49" fontId="6" fillId="0" borderId="16" xfId="0" applyNumberFormat="1" applyFont="1" applyFill="1" applyBorder="1" applyAlignment="1">
      <alignment horizontal="center" vertical="top" wrapText="1"/>
    </xf>
    <xf numFmtId="188" fontId="4" fillId="0" borderId="14" xfId="0" applyNumberFormat="1" applyFont="1" applyFill="1" applyBorder="1" applyAlignment="1">
      <alignment horizontal="center" vertical="center" wrapText="1"/>
    </xf>
    <xf numFmtId="188" fontId="4" fillId="0" borderId="11" xfId="0" applyNumberFormat="1" applyFont="1" applyFill="1" applyBorder="1" applyAlignment="1">
      <alignment horizontal="center" vertical="center" wrapText="1"/>
    </xf>
    <xf numFmtId="188" fontId="4" fillId="0" borderId="12" xfId="0" applyNumberFormat="1" applyFont="1" applyFill="1" applyBorder="1" applyAlignment="1">
      <alignment horizontal="center" vertical="center" wrapText="1"/>
    </xf>
    <xf numFmtId="188" fontId="4" fillId="0" borderId="13" xfId="0" applyNumberFormat="1" applyFont="1" applyFill="1" applyBorder="1" applyAlignment="1">
      <alignment horizontal="right" wrapText="1"/>
    </xf>
    <xf numFmtId="188" fontId="4" fillId="0" borderId="16" xfId="0" applyNumberFormat="1" applyFont="1" applyFill="1" applyBorder="1" applyAlignment="1">
      <alignment horizontal="right" wrapText="1"/>
    </xf>
    <xf numFmtId="188" fontId="6" fillId="33" borderId="13" xfId="0" applyNumberFormat="1" applyFont="1" applyFill="1" applyBorder="1" applyAlignment="1">
      <alignment horizontal="center" vertical="center" wrapText="1"/>
    </xf>
    <xf numFmtId="188" fontId="6" fillId="33" borderId="15" xfId="0" applyNumberFormat="1" applyFont="1" applyFill="1" applyBorder="1" applyAlignment="1">
      <alignment horizontal="center" vertical="center" wrapText="1"/>
    </xf>
    <xf numFmtId="0" fontId="4" fillId="0" borderId="16" xfId="0" applyFont="1" applyFill="1" applyBorder="1" applyAlignment="1">
      <alignment horizontal="center" wrapText="1"/>
    </xf>
    <xf numFmtId="188" fontId="12" fillId="33" borderId="10" xfId="0" applyNumberFormat="1" applyFont="1" applyFill="1" applyBorder="1" applyAlignment="1">
      <alignment horizontal="center" vertical="center" wrapText="1"/>
    </xf>
    <xf numFmtId="188" fontId="6" fillId="33" borderId="10" xfId="0" applyNumberFormat="1" applyFont="1" applyFill="1" applyBorder="1" applyAlignment="1">
      <alignment horizontal="center" wrapText="1"/>
    </xf>
    <xf numFmtId="188" fontId="6" fillId="33" borderId="10" xfId="0" applyNumberFormat="1" applyFont="1" applyFill="1" applyBorder="1" applyAlignment="1">
      <alignment horizontal="center" vertical="center" wrapText="1"/>
    </xf>
    <xf numFmtId="0" fontId="10" fillId="0" borderId="0" xfId="0" applyFont="1" applyAlignment="1">
      <alignment horizontal="center" vertical="center" wrapText="1"/>
    </xf>
    <xf numFmtId="188" fontId="2" fillId="0" borderId="0" xfId="0" applyNumberFormat="1" applyFont="1" applyBorder="1" applyAlignment="1">
      <alignment horizontal="center" vertical="center" wrapText="1"/>
    </xf>
    <xf numFmtId="188" fontId="2" fillId="0" borderId="14" xfId="0" applyNumberFormat="1" applyFont="1" applyBorder="1" applyAlignment="1">
      <alignment horizontal="center" vertical="center" wrapText="1"/>
    </xf>
    <xf numFmtId="188" fontId="2" fillId="0" borderId="11" xfId="0" applyNumberFormat="1" applyFont="1" applyBorder="1" applyAlignment="1">
      <alignment horizontal="center" vertical="center" wrapText="1"/>
    </xf>
    <xf numFmtId="188" fontId="2" fillId="0" borderId="12" xfId="0" applyNumberFormat="1" applyFont="1" applyBorder="1" applyAlignment="1">
      <alignment horizontal="center" vertical="center" wrapText="1"/>
    </xf>
    <xf numFmtId="1" fontId="6" fillId="33" borderId="13" xfId="0" applyNumberFormat="1" applyFont="1" applyFill="1" applyBorder="1" applyAlignment="1">
      <alignment horizontal="center" vertical="center" wrapText="1"/>
    </xf>
    <xf numFmtId="1" fontId="6" fillId="33" borderId="15" xfId="0" applyNumberFormat="1" applyFont="1" applyFill="1" applyBorder="1" applyAlignment="1">
      <alignment horizontal="center" vertical="center" wrapText="1"/>
    </xf>
    <xf numFmtId="1" fontId="4" fillId="34" borderId="16" xfId="0" applyNumberFormat="1" applyFont="1" applyFill="1" applyBorder="1" applyAlignment="1">
      <alignment horizontal="center"/>
    </xf>
    <xf numFmtId="1" fontId="4" fillId="34" borderId="15" xfId="0" applyNumberFormat="1" applyFont="1" applyFill="1" applyBorder="1" applyAlignment="1">
      <alignment horizontal="center"/>
    </xf>
    <xf numFmtId="49" fontId="6" fillId="34" borderId="14" xfId="0" applyNumberFormat="1" applyFont="1" applyFill="1" applyBorder="1" applyAlignment="1">
      <alignment horizontal="center" vertical="top" wrapText="1"/>
    </xf>
    <xf numFmtId="49" fontId="6" fillId="34" borderId="11" xfId="0" applyNumberFormat="1" applyFont="1" applyFill="1" applyBorder="1" applyAlignment="1">
      <alignment horizontal="center" vertical="top" wrapText="1"/>
    </xf>
    <xf numFmtId="49" fontId="6" fillId="34" borderId="12" xfId="0" applyNumberFormat="1" applyFont="1" applyFill="1" applyBorder="1" applyAlignment="1">
      <alignment horizontal="center" vertical="top" wrapText="1"/>
    </xf>
    <xf numFmtId="49" fontId="6" fillId="34" borderId="13" xfId="0" applyNumberFormat="1" applyFont="1" applyFill="1" applyBorder="1" applyAlignment="1">
      <alignment horizontal="center" vertical="top" wrapText="1"/>
    </xf>
    <xf numFmtId="49" fontId="6" fillId="34" borderId="16" xfId="0" applyNumberFormat="1" applyFont="1" applyFill="1" applyBorder="1" applyAlignment="1">
      <alignment horizontal="center" vertical="top" wrapText="1"/>
    </xf>
    <xf numFmtId="49" fontId="6" fillId="34" borderId="15" xfId="0" applyNumberFormat="1" applyFont="1" applyFill="1" applyBorder="1" applyAlignment="1">
      <alignment horizontal="center" vertical="top" wrapText="1"/>
    </xf>
    <xf numFmtId="189" fontId="4" fillId="34" borderId="10" xfId="0" applyNumberFormat="1" applyFont="1" applyFill="1" applyBorder="1" applyAlignment="1" quotePrefix="1">
      <alignment horizontal="center"/>
    </xf>
    <xf numFmtId="188" fontId="4" fillId="34" borderId="13" xfId="0" applyNumberFormat="1" applyFont="1" applyFill="1" applyBorder="1" applyAlignment="1">
      <alignment horizontal="right"/>
    </xf>
    <xf numFmtId="188" fontId="4" fillId="34" borderId="16" xfId="0" applyNumberFormat="1" applyFont="1" applyFill="1" applyBorder="1" applyAlignment="1">
      <alignment horizontal="right"/>
    </xf>
    <xf numFmtId="188" fontId="4" fillId="34" borderId="15" xfId="0" applyNumberFormat="1" applyFont="1" applyFill="1" applyBorder="1" applyAlignment="1">
      <alignment horizontal="right"/>
    </xf>
    <xf numFmtId="186" fontId="4" fillId="34" borderId="10" xfId="0" applyNumberFormat="1" applyFont="1" applyFill="1" applyBorder="1" applyAlignment="1">
      <alignment horizontal="center"/>
    </xf>
    <xf numFmtId="186" fontId="4" fillId="34" borderId="10" xfId="0" applyNumberFormat="1" applyFont="1" applyFill="1" applyBorder="1" applyAlignment="1" quotePrefix="1">
      <alignment horizontal="center"/>
    </xf>
    <xf numFmtId="188" fontId="4" fillId="34" borderId="13" xfId="0" applyNumberFormat="1" applyFont="1" applyFill="1" applyBorder="1" applyAlignment="1">
      <alignment horizontal="center"/>
    </xf>
    <xf numFmtId="188" fontId="4" fillId="34" borderId="16" xfId="0" applyNumberFormat="1" applyFont="1" applyFill="1" applyBorder="1" applyAlignment="1">
      <alignment horizontal="center"/>
    </xf>
    <xf numFmtId="188" fontId="4" fillId="34" borderId="15" xfId="0" applyNumberFormat="1" applyFont="1" applyFill="1" applyBorder="1" applyAlignment="1">
      <alignment horizontal="center"/>
    </xf>
    <xf numFmtId="188" fontId="4" fillId="34" borderId="10" xfId="0" applyNumberFormat="1" applyFont="1" applyFill="1" applyBorder="1" applyAlignment="1" quotePrefix="1">
      <alignment horizontal="center"/>
    </xf>
    <xf numFmtId="189" fontId="4" fillId="34" borderId="13" xfId="0" applyNumberFormat="1" applyFont="1" applyFill="1" applyBorder="1" applyAlignment="1">
      <alignment horizontal="center"/>
    </xf>
    <xf numFmtId="189" fontId="4" fillId="34" borderId="16" xfId="0" applyNumberFormat="1" applyFont="1" applyFill="1" applyBorder="1" applyAlignment="1">
      <alignment horizontal="center"/>
    </xf>
    <xf numFmtId="189" fontId="4" fillId="34" borderId="15" xfId="0" applyNumberFormat="1" applyFont="1" applyFill="1" applyBorder="1" applyAlignment="1">
      <alignment horizontal="center"/>
    </xf>
    <xf numFmtId="1" fontId="4" fillId="34" borderId="13" xfId="0" applyNumberFormat="1" applyFont="1" applyFill="1" applyBorder="1" applyAlignment="1">
      <alignment horizontal="center"/>
    </xf>
    <xf numFmtId="1" fontId="4" fillId="34" borderId="13" xfId="0" applyNumberFormat="1" applyFont="1" applyFill="1" applyBorder="1" applyAlignment="1">
      <alignment/>
    </xf>
    <xf numFmtId="1" fontId="4" fillId="34" borderId="16" xfId="0" applyNumberFormat="1" applyFont="1" applyFill="1" applyBorder="1" applyAlignment="1">
      <alignment/>
    </xf>
    <xf numFmtId="1" fontId="4" fillId="34" borderId="15" xfId="0" applyNumberFormat="1" applyFont="1" applyFill="1" applyBorder="1" applyAlignment="1">
      <alignment/>
    </xf>
    <xf numFmtId="49" fontId="6" fillId="34" borderId="13" xfId="0" applyNumberFormat="1" applyFont="1" applyFill="1" applyBorder="1" applyAlignment="1">
      <alignment horizontal="center"/>
    </xf>
    <xf numFmtId="49" fontId="6" fillId="34" borderId="16" xfId="0" applyNumberFormat="1" applyFont="1" applyFill="1" applyBorder="1" applyAlignment="1">
      <alignment horizontal="center"/>
    </xf>
    <xf numFmtId="188" fontId="9" fillId="34" borderId="10" xfId="0" applyNumberFormat="1" applyFont="1" applyFill="1" applyBorder="1" applyAlignment="1">
      <alignment horizontal="justify" vertical="top" wrapText="1"/>
    </xf>
    <xf numFmtId="0" fontId="9" fillId="34" borderId="10" xfId="0" applyFont="1" applyFill="1" applyBorder="1" applyAlignment="1">
      <alignment vertical="top"/>
    </xf>
    <xf numFmtId="49" fontId="8" fillId="34" borderId="13" xfId="57" applyNumberFormat="1" applyFont="1" applyFill="1" applyBorder="1" applyAlignment="1">
      <alignment horizontal="center" vertical="top" wrapText="1"/>
      <protection/>
    </xf>
    <xf numFmtId="49" fontId="8" fillId="34" borderId="16" xfId="57" applyNumberFormat="1" applyFont="1" applyFill="1" applyBorder="1" applyAlignment="1">
      <alignment horizontal="center" vertical="top" wrapText="1"/>
      <protection/>
    </xf>
    <xf numFmtId="188" fontId="4" fillId="34" borderId="10" xfId="0" applyNumberFormat="1" applyFont="1" applyFill="1" applyBorder="1" applyAlignment="1">
      <alignment horizontal="right"/>
    </xf>
    <xf numFmtId="186" fontId="37" fillId="34" borderId="13" xfId="0" applyNumberFormat="1" applyFont="1" applyFill="1" applyBorder="1" applyAlignment="1">
      <alignment horizontal="center"/>
    </xf>
    <xf numFmtId="186" fontId="37" fillId="34" borderId="16" xfId="0" applyNumberFormat="1" applyFont="1" applyFill="1" applyBorder="1" applyAlignment="1">
      <alignment horizontal="center"/>
    </xf>
    <xf numFmtId="186" fontId="37" fillId="34" borderId="15" xfId="0" applyNumberFormat="1" applyFont="1" applyFill="1" applyBorder="1" applyAlignment="1">
      <alignment horizontal="center"/>
    </xf>
    <xf numFmtId="49" fontId="6" fillId="34" borderId="13" xfId="0" applyNumberFormat="1" applyFont="1" applyFill="1" applyBorder="1" applyAlignment="1">
      <alignment horizontal="center" vertical="center"/>
    </xf>
    <xf numFmtId="49" fontId="6" fillId="34" borderId="16" xfId="0" applyNumberFormat="1" applyFont="1" applyFill="1" applyBorder="1" applyAlignment="1">
      <alignment horizontal="center" vertical="center"/>
    </xf>
    <xf numFmtId="49" fontId="6" fillId="34" borderId="15" xfId="0" applyNumberFormat="1" applyFont="1" applyFill="1" applyBorder="1" applyAlignment="1">
      <alignment horizontal="center" vertical="center"/>
    </xf>
    <xf numFmtId="188" fontId="4" fillId="34" borderId="18" xfId="0" applyNumberFormat="1" applyFont="1" applyFill="1" applyBorder="1" applyAlignment="1">
      <alignment horizontal="left"/>
    </xf>
    <xf numFmtId="188" fontId="4" fillId="34" borderId="0" xfId="0" applyNumberFormat="1" applyFont="1" applyFill="1" applyBorder="1" applyAlignment="1">
      <alignment horizontal="left"/>
    </xf>
    <xf numFmtId="188" fontId="4" fillId="34" borderId="17" xfId="0" applyNumberFormat="1" applyFont="1" applyFill="1" applyBorder="1" applyAlignment="1">
      <alignment horizontal="left"/>
    </xf>
    <xf numFmtId="1" fontId="6" fillId="34" borderId="13" xfId="0" applyNumberFormat="1" applyFont="1" applyFill="1" applyBorder="1" applyAlignment="1">
      <alignment horizontal="center" vertical="center"/>
    </xf>
    <xf numFmtId="1" fontId="6" fillId="34" borderId="15" xfId="0" applyNumberFormat="1" applyFont="1" applyFill="1" applyBorder="1" applyAlignment="1">
      <alignment horizontal="center" vertical="center"/>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188" fontId="10" fillId="34" borderId="18" xfId="0" applyNumberFormat="1" applyFont="1" applyFill="1" applyBorder="1" applyAlignment="1">
      <alignment horizontal="center" vertical="center"/>
    </xf>
    <xf numFmtId="188" fontId="10" fillId="34" borderId="0" xfId="0" applyNumberFormat="1" applyFont="1" applyFill="1" applyBorder="1" applyAlignment="1">
      <alignment horizontal="center" vertical="center"/>
    </xf>
    <xf numFmtId="188" fontId="10" fillId="34" borderId="17" xfId="0" applyNumberFormat="1" applyFont="1" applyFill="1" applyBorder="1" applyAlignment="1">
      <alignment horizontal="center" vertical="center"/>
    </xf>
    <xf numFmtId="189" fontId="2" fillId="34" borderId="14" xfId="0" applyNumberFormat="1" applyFont="1" applyFill="1" applyBorder="1" applyAlignment="1">
      <alignment horizontal="center" vertical="top"/>
    </xf>
    <xf numFmtId="189" fontId="2" fillId="34" borderId="11" xfId="0" applyNumberFormat="1" applyFont="1" applyFill="1" applyBorder="1" applyAlignment="1">
      <alignment horizontal="center" vertical="top"/>
    </xf>
    <xf numFmtId="189" fontId="2" fillId="34" borderId="12" xfId="0" applyNumberFormat="1" applyFont="1" applyFill="1" applyBorder="1" applyAlignment="1">
      <alignment horizontal="center" vertical="top"/>
    </xf>
    <xf numFmtId="188" fontId="12" fillId="34" borderId="10" xfId="0" applyNumberFormat="1" applyFont="1" applyFill="1" applyBorder="1" applyAlignment="1">
      <alignment horizontal="center" vertical="center"/>
    </xf>
    <xf numFmtId="188" fontId="12" fillId="34" borderId="10" xfId="0" applyNumberFormat="1" applyFont="1" applyFill="1" applyBorder="1" applyAlignment="1">
      <alignment horizontal="center" vertical="center" wrapText="1"/>
    </xf>
    <xf numFmtId="189" fontId="6" fillId="34" borderId="13" xfId="0" applyNumberFormat="1" applyFont="1" applyFill="1" applyBorder="1" applyAlignment="1">
      <alignment horizontal="center" vertical="top"/>
    </xf>
    <xf numFmtId="189" fontId="6" fillId="34" borderId="16" xfId="0" applyNumberFormat="1" applyFont="1" applyFill="1" applyBorder="1" applyAlignment="1">
      <alignment horizontal="center" vertical="top"/>
    </xf>
    <xf numFmtId="188" fontId="6" fillId="34" borderId="13" xfId="0" applyNumberFormat="1" applyFont="1" applyFill="1" applyBorder="1" applyAlignment="1">
      <alignment horizontal="center" vertical="center"/>
    </xf>
    <xf numFmtId="188" fontId="6" fillId="34" borderId="15" xfId="0" applyNumberFormat="1" applyFont="1" applyFill="1" applyBorder="1" applyAlignment="1">
      <alignment horizontal="center" vertical="center"/>
    </xf>
    <xf numFmtId="188" fontId="6" fillId="34" borderId="10" xfId="0" applyNumberFormat="1" applyFont="1" applyFill="1" applyBorder="1" applyAlignment="1">
      <alignment horizontal="center" vertical="center"/>
    </xf>
    <xf numFmtId="188" fontId="6" fillId="34" borderId="10" xfId="0" applyNumberFormat="1" applyFont="1" applyFill="1" applyBorder="1" applyAlignment="1">
      <alignment horizontal="center"/>
    </xf>
    <xf numFmtId="189" fontId="6" fillId="34" borderId="15" xfId="0" applyNumberFormat="1" applyFont="1" applyFill="1" applyBorder="1" applyAlignment="1">
      <alignment horizontal="center" vertical="top"/>
    </xf>
    <xf numFmtId="186" fontId="2" fillId="34" borderId="14" xfId="0" applyNumberFormat="1" applyFont="1" applyFill="1" applyBorder="1" applyAlignment="1">
      <alignment horizontal="center"/>
    </xf>
    <xf numFmtId="186" fontId="2" fillId="34" borderId="11" xfId="0" applyNumberFormat="1" applyFont="1" applyFill="1" applyBorder="1" applyAlignment="1">
      <alignment horizontal="center"/>
    </xf>
    <xf numFmtId="186" fontId="2" fillId="34" borderId="12" xfId="0" applyNumberFormat="1" applyFont="1" applyFill="1" applyBorder="1" applyAlignment="1">
      <alignment horizontal="center"/>
    </xf>
    <xf numFmtId="49" fontId="6" fillId="34" borderId="13" xfId="0" applyNumberFormat="1" applyFont="1" applyFill="1" applyBorder="1" applyAlignment="1">
      <alignment horizontal="center" vertical="top"/>
    </xf>
    <xf numFmtId="49" fontId="6" fillId="34" borderId="16" xfId="0" applyNumberFormat="1" applyFont="1" applyFill="1" applyBorder="1" applyAlignment="1">
      <alignment horizontal="center" vertical="top"/>
    </xf>
    <xf numFmtId="49" fontId="6" fillId="34" borderId="15" xfId="0" applyNumberFormat="1" applyFont="1" applyFill="1" applyBorder="1" applyAlignment="1">
      <alignment horizontal="center" vertical="top"/>
    </xf>
    <xf numFmtId="1" fontId="61" fillId="0" borderId="22" xfId="0" applyNumberFormat="1" applyFont="1" applyBorder="1" applyAlignment="1">
      <alignment horizontal="center"/>
    </xf>
    <xf numFmtId="1" fontId="61" fillId="0" borderId="17" xfId="0" applyNumberFormat="1" applyFont="1" applyBorder="1" applyAlignment="1">
      <alignment horizontal="center"/>
    </xf>
    <xf numFmtId="1" fontId="61" fillId="0" borderId="20" xfId="0" applyNumberFormat="1" applyFont="1" applyBorder="1" applyAlignment="1">
      <alignment horizontal="center"/>
    </xf>
    <xf numFmtId="188" fontId="9" fillId="0" borderId="14" xfId="0" applyNumberFormat="1" applyFont="1" applyFill="1" applyBorder="1" applyAlignment="1">
      <alignment horizontal="center" vertical="top"/>
    </xf>
    <xf numFmtId="188" fontId="9" fillId="0" borderId="11" xfId="0" applyNumberFormat="1" applyFont="1" applyFill="1" applyBorder="1" applyAlignment="1">
      <alignment horizontal="center" vertical="top"/>
    </xf>
    <xf numFmtId="188" fontId="9" fillId="0" borderId="10" xfId="0" applyNumberFormat="1" applyFont="1" applyFill="1" applyBorder="1" applyAlignment="1">
      <alignment horizontal="left" vertical="center" wrapText="1" readingOrder="1"/>
    </xf>
    <xf numFmtId="188" fontId="9" fillId="0" borderId="23" xfId="57" applyNumberFormat="1" applyFont="1" applyFill="1" applyBorder="1" applyAlignment="1">
      <alignment horizontal="left" vertical="top" wrapText="1"/>
      <protection/>
    </xf>
    <xf numFmtId="188" fontId="9" fillId="0" borderId="21" xfId="57" applyNumberFormat="1" applyFont="1" applyFill="1" applyBorder="1" applyAlignment="1">
      <alignment horizontal="left" vertical="top" wrapText="1"/>
      <protection/>
    </xf>
    <xf numFmtId="188" fontId="9" fillId="0" borderId="22" xfId="57" applyNumberFormat="1" applyFont="1" applyFill="1" applyBorder="1" applyAlignment="1">
      <alignment horizontal="left" vertical="top" wrapText="1"/>
      <protection/>
    </xf>
    <xf numFmtId="188" fontId="9" fillId="0" borderId="14" xfId="0" applyNumberFormat="1" applyFont="1" applyFill="1" applyBorder="1" applyAlignment="1">
      <alignment horizontal="justify" vertical="top"/>
    </xf>
    <xf numFmtId="188" fontId="9" fillId="0" borderId="11" xfId="0" applyNumberFormat="1" applyFont="1" applyFill="1" applyBorder="1" applyAlignment="1">
      <alignment horizontal="justify" vertical="top"/>
    </xf>
    <xf numFmtId="188" fontId="9" fillId="0" borderId="12" xfId="0" applyNumberFormat="1" applyFont="1" applyFill="1" applyBorder="1" applyAlignment="1">
      <alignment horizontal="justify" vertical="top"/>
    </xf>
    <xf numFmtId="188" fontId="9" fillId="0" borderId="10" xfId="0" applyNumberFormat="1" applyFont="1" applyFill="1" applyBorder="1" applyAlignment="1">
      <alignment horizontal="left" vertical="top" wrapText="1"/>
    </xf>
    <xf numFmtId="188" fontId="9" fillId="0" borderId="10" xfId="0" applyNumberFormat="1" applyFont="1" applyFill="1" applyBorder="1" applyAlignment="1">
      <alignment horizontal="left" vertical="top"/>
    </xf>
    <xf numFmtId="188" fontId="9" fillId="0" borderId="12" xfId="0" applyNumberFormat="1" applyFont="1" applyFill="1" applyBorder="1" applyAlignment="1">
      <alignment horizontal="center" vertical="top"/>
    </xf>
    <xf numFmtId="188" fontId="9" fillId="0" borderId="13" xfId="0" applyNumberFormat="1" applyFont="1" applyFill="1" applyBorder="1" applyAlignment="1">
      <alignment horizontal="center"/>
    </xf>
    <xf numFmtId="188" fontId="9" fillId="0" borderId="16" xfId="0" applyNumberFormat="1" applyFont="1" applyFill="1" applyBorder="1" applyAlignment="1">
      <alignment horizontal="center"/>
    </xf>
    <xf numFmtId="188" fontId="9" fillId="0" borderId="15" xfId="0" applyNumberFormat="1" applyFont="1" applyFill="1" applyBorder="1" applyAlignment="1">
      <alignment horizontal="center"/>
    </xf>
    <xf numFmtId="188" fontId="9" fillId="0" borderId="22" xfId="0" applyNumberFormat="1" applyFont="1" applyFill="1" applyBorder="1" applyAlignment="1">
      <alignment horizontal="center"/>
    </xf>
    <xf numFmtId="188" fontId="9" fillId="0" borderId="17" xfId="0" applyNumberFormat="1" applyFont="1" applyFill="1" applyBorder="1" applyAlignment="1">
      <alignment horizontal="center"/>
    </xf>
    <xf numFmtId="188" fontId="9" fillId="0" borderId="20" xfId="0" applyNumberFormat="1" applyFont="1" applyFill="1" applyBorder="1" applyAlignment="1">
      <alignment horizontal="center"/>
    </xf>
    <xf numFmtId="1" fontId="9" fillId="0" borderId="13" xfId="0" applyNumberFormat="1" applyFont="1" applyFill="1" applyBorder="1" applyAlignment="1">
      <alignment horizontal="center"/>
    </xf>
    <xf numFmtId="1" fontId="9" fillId="0" borderId="16" xfId="0" applyNumberFormat="1" applyFont="1" applyFill="1" applyBorder="1" applyAlignment="1">
      <alignment horizontal="center"/>
    </xf>
    <xf numFmtId="1" fontId="9" fillId="0" borderId="15" xfId="0" applyNumberFormat="1" applyFont="1" applyFill="1" applyBorder="1" applyAlignment="1">
      <alignment horizontal="center"/>
    </xf>
    <xf numFmtId="188" fontId="9" fillId="0" borderId="14" xfId="0" applyNumberFormat="1" applyFont="1" applyFill="1" applyBorder="1" applyAlignment="1">
      <alignment horizontal="left" vertical="top" wrapText="1"/>
    </xf>
    <xf numFmtId="188" fontId="9" fillId="0" borderId="11" xfId="0" applyNumberFormat="1" applyFont="1" applyFill="1" applyBorder="1" applyAlignment="1">
      <alignment horizontal="left" vertical="top" wrapText="1"/>
    </xf>
    <xf numFmtId="188" fontId="9" fillId="0" borderId="12" xfId="0" applyNumberFormat="1" applyFont="1" applyFill="1" applyBorder="1" applyAlignment="1">
      <alignment horizontal="left" vertical="top" wrapText="1"/>
    </xf>
    <xf numFmtId="189" fontId="9" fillId="0" borderId="13" xfId="0" applyNumberFormat="1" applyFont="1" applyFill="1" applyBorder="1" applyAlignment="1">
      <alignment horizontal="center" wrapText="1" readingOrder="1"/>
    </xf>
    <xf numFmtId="189" fontId="9" fillId="0" borderId="16" xfId="0" applyNumberFormat="1" applyFont="1" applyFill="1" applyBorder="1" applyAlignment="1">
      <alignment horizontal="center" wrapText="1" readingOrder="1"/>
    </xf>
    <xf numFmtId="189" fontId="9" fillId="0" borderId="15" xfId="0" applyNumberFormat="1" applyFont="1" applyFill="1" applyBorder="1" applyAlignment="1">
      <alignment horizontal="center" wrapText="1" readingOrder="1"/>
    </xf>
    <xf numFmtId="186" fontId="9" fillId="0" borderId="13" xfId="0" applyNumberFormat="1" applyFont="1" applyFill="1" applyBorder="1" applyAlignment="1">
      <alignment horizontal="center" wrapText="1" readingOrder="1"/>
    </xf>
    <xf numFmtId="186" fontId="9" fillId="0" borderId="16" xfId="0" applyNumberFormat="1" applyFont="1" applyFill="1" applyBorder="1" applyAlignment="1">
      <alignment horizontal="center" wrapText="1" readingOrder="1"/>
    </xf>
    <xf numFmtId="186" fontId="9" fillId="0" borderId="15" xfId="0" applyNumberFormat="1" applyFont="1" applyFill="1" applyBorder="1" applyAlignment="1">
      <alignment horizontal="center" wrapText="1" readingOrder="1"/>
    </xf>
    <xf numFmtId="1" fontId="9" fillId="0" borderId="13" xfId="0" applyNumberFormat="1" applyFont="1" applyFill="1" applyBorder="1" applyAlignment="1">
      <alignment horizontal="center" wrapText="1" readingOrder="1"/>
    </xf>
    <xf numFmtId="1" fontId="9" fillId="0" borderId="16" xfId="0" applyNumberFormat="1" applyFont="1" applyFill="1" applyBorder="1" applyAlignment="1">
      <alignment horizontal="center" wrapText="1" readingOrder="1"/>
    </xf>
    <xf numFmtId="1" fontId="9" fillId="0" borderId="15" xfId="0" applyNumberFormat="1" applyFont="1" applyFill="1" applyBorder="1" applyAlignment="1">
      <alignment horizontal="center" wrapText="1" readingOrder="1"/>
    </xf>
    <xf numFmtId="188" fontId="6" fillId="0" borderId="14" xfId="57" applyNumberFormat="1" applyFont="1" applyFill="1" applyBorder="1" applyAlignment="1">
      <alignment horizontal="center" vertical="top" wrapText="1"/>
      <protection/>
    </xf>
    <xf numFmtId="188" fontId="6" fillId="0" borderId="11" xfId="57" applyNumberFormat="1" applyFont="1" applyFill="1" applyBorder="1" applyAlignment="1">
      <alignment horizontal="center" vertical="top" wrapText="1"/>
      <protection/>
    </xf>
    <xf numFmtId="188" fontId="6" fillId="0" borderId="12" xfId="57" applyNumberFormat="1" applyFont="1" applyFill="1" applyBorder="1" applyAlignment="1">
      <alignment horizontal="center" vertical="top" wrapText="1"/>
      <protection/>
    </xf>
    <xf numFmtId="49" fontId="9" fillId="0" borderId="14" xfId="0" applyNumberFormat="1" applyFont="1" applyFill="1" applyBorder="1" applyAlignment="1">
      <alignment horizontal="center" vertical="top" wrapText="1"/>
    </xf>
    <xf numFmtId="49" fontId="9" fillId="0" borderId="11"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49" fontId="4" fillId="0" borderId="13" xfId="57" applyNumberFormat="1" applyFont="1" applyFill="1" applyBorder="1" applyAlignment="1">
      <alignment horizontal="center" vertical="top"/>
      <protection/>
    </xf>
    <xf numFmtId="49" fontId="4" fillId="0" borderId="16" xfId="57" applyNumberFormat="1" applyFont="1" applyFill="1" applyBorder="1" applyAlignment="1">
      <alignment horizontal="center" vertical="top"/>
      <protection/>
    </xf>
    <xf numFmtId="49" fontId="9" fillId="0" borderId="13" xfId="0" applyNumberFormat="1" applyFont="1" applyFill="1" applyBorder="1" applyAlignment="1">
      <alignment horizontal="center" vertical="top" wrapText="1"/>
    </xf>
    <xf numFmtId="49" fontId="9" fillId="0" borderId="16" xfId="0" applyNumberFormat="1" applyFont="1" applyFill="1" applyBorder="1" applyAlignment="1">
      <alignment horizontal="center" vertical="top" wrapText="1"/>
    </xf>
    <xf numFmtId="188" fontId="64" fillId="0" borderId="14" xfId="0" applyNumberFormat="1" applyFont="1" applyFill="1" applyBorder="1" applyAlignment="1">
      <alignment horizontal="left" vertical="top" wrapText="1"/>
    </xf>
    <xf numFmtId="188" fontId="64" fillId="0" borderId="11" xfId="0" applyNumberFormat="1" applyFont="1" applyFill="1" applyBorder="1" applyAlignment="1">
      <alignment horizontal="left" vertical="top" wrapText="1"/>
    </xf>
    <xf numFmtId="188" fontId="64" fillId="0" borderId="12" xfId="0" applyNumberFormat="1" applyFont="1" applyFill="1" applyBorder="1" applyAlignment="1">
      <alignment horizontal="left" vertical="top" wrapText="1"/>
    </xf>
    <xf numFmtId="188" fontId="9" fillId="0" borderId="14" xfId="0" applyNumberFormat="1" applyFont="1" applyFill="1" applyBorder="1" applyAlignment="1">
      <alignment horizontal="justify" vertical="top" wrapText="1"/>
    </xf>
    <xf numFmtId="188" fontId="9" fillId="0" borderId="11" xfId="0" applyNumberFormat="1" applyFont="1" applyFill="1" applyBorder="1" applyAlignment="1">
      <alignment horizontal="justify" vertical="top" wrapText="1"/>
    </xf>
    <xf numFmtId="188" fontId="9" fillId="0" borderId="12" xfId="0" applyNumberFormat="1" applyFont="1" applyFill="1" applyBorder="1" applyAlignment="1">
      <alignment horizontal="justify" vertical="top" wrapText="1"/>
    </xf>
    <xf numFmtId="188" fontId="4" fillId="0" borderId="10" xfId="0" applyNumberFormat="1" applyFont="1" applyFill="1" applyBorder="1" applyAlignment="1">
      <alignment horizontal="center"/>
    </xf>
    <xf numFmtId="189" fontId="9" fillId="0" borderId="13" xfId="0" applyNumberFormat="1" applyFont="1" applyFill="1" applyBorder="1" applyAlignment="1">
      <alignment horizontal="center"/>
    </xf>
    <xf numFmtId="189" fontId="9" fillId="0" borderId="16" xfId="0" applyNumberFormat="1" applyFont="1" applyFill="1" applyBorder="1" applyAlignment="1">
      <alignment horizontal="center"/>
    </xf>
    <xf numFmtId="189" fontId="9" fillId="0" borderId="15" xfId="0" applyNumberFormat="1" applyFont="1" applyFill="1" applyBorder="1" applyAlignment="1">
      <alignment horizontal="center"/>
    </xf>
    <xf numFmtId="188" fontId="9" fillId="0" borderId="10" xfId="0" applyNumberFormat="1" applyFont="1" applyFill="1" applyBorder="1" applyAlignment="1">
      <alignment horizontal="left" wrapText="1"/>
    </xf>
    <xf numFmtId="49" fontId="9" fillId="0" borderId="15" xfId="0" applyNumberFormat="1" applyFont="1" applyFill="1" applyBorder="1" applyAlignment="1">
      <alignment horizontal="center" vertical="top" wrapText="1"/>
    </xf>
    <xf numFmtId="188" fontId="8" fillId="0" borderId="10" xfId="0" applyNumberFormat="1" applyFont="1" applyFill="1" applyBorder="1" applyAlignment="1">
      <alignment horizontal="left" vertical="center" wrapText="1"/>
    </xf>
    <xf numFmtId="49" fontId="4" fillId="0" borderId="16"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186" fontId="4" fillId="0" borderId="14" xfId="0" applyNumberFormat="1" applyFont="1" applyFill="1" applyBorder="1" applyAlignment="1">
      <alignment horizontal="left" vertical="top" wrapText="1" readingOrder="1"/>
    </xf>
    <xf numFmtId="186" fontId="4" fillId="0" borderId="11" xfId="0" applyNumberFormat="1" applyFont="1" applyFill="1" applyBorder="1" applyAlignment="1">
      <alignment horizontal="left" vertical="top" wrapText="1" readingOrder="1"/>
    </xf>
    <xf numFmtId="186" fontId="4" fillId="0" borderId="12" xfId="0" applyNumberFormat="1" applyFont="1" applyFill="1" applyBorder="1" applyAlignment="1">
      <alignment horizontal="left" vertical="top" wrapText="1" readingOrder="1"/>
    </xf>
    <xf numFmtId="186" fontId="9" fillId="0" borderId="14" xfId="0" applyNumberFormat="1" applyFont="1" applyFill="1" applyBorder="1" applyAlignment="1">
      <alignment horizontal="center" vertical="top" wrapText="1"/>
    </xf>
    <xf numFmtId="186" fontId="9" fillId="0" borderId="11" xfId="0" applyNumberFormat="1" applyFont="1" applyFill="1" applyBorder="1" applyAlignment="1">
      <alignment horizontal="center" vertical="top" wrapText="1"/>
    </xf>
    <xf numFmtId="186" fontId="9" fillId="0" borderId="12"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xf>
    <xf numFmtId="188" fontId="8" fillId="0" borderId="14" xfId="0" applyNumberFormat="1" applyFont="1" applyFill="1" applyBorder="1" applyAlignment="1">
      <alignment horizontal="left" vertical="center" wrapText="1"/>
    </xf>
    <xf numFmtId="188" fontId="8" fillId="0" borderId="11" xfId="0" applyNumberFormat="1" applyFont="1" applyFill="1" applyBorder="1" applyAlignment="1">
      <alignment horizontal="left" vertical="center" wrapText="1"/>
    </xf>
    <xf numFmtId="188" fontId="8" fillId="0" borderId="12" xfId="0" applyNumberFormat="1" applyFont="1" applyFill="1" applyBorder="1" applyAlignment="1">
      <alignment horizontal="left" vertical="center" wrapText="1"/>
    </xf>
    <xf numFmtId="49" fontId="4" fillId="0" borderId="13"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186" fontId="9" fillId="0" borderId="13" xfId="0" applyNumberFormat="1" applyFont="1" applyFill="1" applyBorder="1" applyAlignment="1">
      <alignment horizontal="center" vertical="top" wrapText="1"/>
    </xf>
    <xf numFmtId="186" fontId="9" fillId="0" borderId="16" xfId="0" applyNumberFormat="1" applyFont="1" applyFill="1" applyBorder="1" applyAlignment="1">
      <alignment horizontal="center" vertical="top" wrapText="1"/>
    </xf>
    <xf numFmtId="186" fontId="9" fillId="0" borderId="15" xfId="0" applyNumberFormat="1" applyFont="1" applyFill="1" applyBorder="1" applyAlignment="1">
      <alignment horizontal="center" vertical="top" wrapText="1"/>
    </xf>
    <xf numFmtId="186" fontId="6" fillId="0" borderId="14" xfId="0" applyNumberFormat="1" applyFont="1" applyFill="1" applyBorder="1" applyAlignment="1">
      <alignment horizontal="left" vertical="center" wrapText="1" readingOrder="1"/>
    </xf>
    <xf numFmtId="186" fontId="6" fillId="0" borderId="11" xfId="0" applyNumberFormat="1" applyFont="1" applyFill="1" applyBorder="1" applyAlignment="1">
      <alignment horizontal="left" vertical="center" wrapText="1" readingOrder="1"/>
    </xf>
    <xf numFmtId="186" fontId="6" fillId="0" borderId="12" xfId="0" applyNumberFormat="1" applyFont="1" applyFill="1" applyBorder="1" applyAlignment="1">
      <alignment horizontal="left" vertical="center" wrapText="1" readingOrder="1"/>
    </xf>
    <xf numFmtId="186" fontId="4" fillId="0" borderId="14" xfId="0" applyNumberFormat="1" applyFont="1" applyFill="1" applyBorder="1" applyAlignment="1">
      <alignment horizontal="justify" vertical="top" wrapText="1" readingOrder="1"/>
    </xf>
    <xf numFmtId="186" fontId="4" fillId="0" borderId="11" xfId="0" applyNumberFormat="1" applyFont="1" applyFill="1" applyBorder="1" applyAlignment="1">
      <alignment horizontal="justify" vertical="top" wrapText="1" readingOrder="1"/>
    </xf>
    <xf numFmtId="186" fontId="4" fillId="0" borderId="12" xfId="0" applyNumberFormat="1" applyFont="1" applyFill="1" applyBorder="1" applyAlignment="1">
      <alignment horizontal="justify" vertical="top" wrapText="1" readingOrder="1"/>
    </xf>
    <xf numFmtId="49" fontId="5" fillId="0" borderId="13"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8" fillId="34" borderId="14" xfId="0" applyFont="1" applyFill="1" applyBorder="1" applyAlignment="1">
      <alignment horizontal="left" vertical="center" wrapText="1"/>
    </xf>
    <xf numFmtId="0" fontId="8" fillId="34" borderId="11"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2" fillId="0" borderId="2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18"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189" fontId="2" fillId="0" borderId="14" xfId="0" applyNumberFormat="1" applyFont="1" applyBorder="1" applyAlignment="1">
      <alignment horizontal="center" vertical="center"/>
    </xf>
    <xf numFmtId="189" fontId="2" fillId="0" borderId="11" xfId="0" applyNumberFormat="1" applyFont="1" applyBorder="1" applyAlignment="1">
      <alignment horizontal="center" vertical="center"/>
    </xf>
    <xf numFmtId="189" fontId="2" fillId="0" borderId="12" xfId="0" applyNumberFormat="1" applyFont="1" applyBorder="1" applyAlignment="1">
      <alignment horizontal="center" vertical="center"/>
    </xf>
    <xf numFmtId="188" fontId="4" fillId="33" borderId="13" xfId="0" applyNumberFormat="1" applyFont="1" applyFill="1" applyBorder="1" applyAlignment="1">
      <alignment horizontal="center" vertical="top" wrapText="1"/>
    </xf>
    <xf numFmtId="188" fontId="4" fillId="33" borderId="15" xfId="0" applyNumberFormat="1" applyFont="1" applyFill="1" applyBorder="1" applyAlignment="1">
      <alignment horizontal="center" vertical="top" wrapText="1"/>
    </xf>
    <xf numFmtId="188" fontId="8" fillId="33" borderId="13" xfId="0" applyNumberFormat="1" applyFont="1" applyFill="1" applyBorder="1" applyAlignment="1">
      <alignment horizontal="center" vertical="center" wrapText="1"/>
    </xf>
    <xf numFmtId="188" fontId="8" fillId="33" borderId="15" xfId="0" applyNumberFormat="1" applyFont="1" applyFill="1" applyBorder="1" applyAlignment="1">
      <alignment horizontal="center" vertical="center" wrapText="1"/>
    </xf>
    <xf numFmtId="188" fontId="8" fillId="33" borderId="10" xfId="0" applyNumberFormat="1" applyFont="1" applyFill="1" applyBorder="1" applyAlignment="1">
      <alignment horizontal="center" vertical="center"/>
    </xf>
    <xf numFmtId="188" fontId="6" fillId="33" borderId="14" xfId="0" applyNumberFormat="1" applyFont="1" applyFill="1" applyBorder="1" applyAlignment="1">
      <alignment horizontal="center" vertical="center"/>
    </xf>
    <xf numFmtId="188" fontId="6" fillId="33" borderId="11" xfId="0" applyNumberFormat="1" applyFont="1" applyFill="1" applyBorder="1" applyAlignment="1">
      <alignment horizontal="center" vertical="center"/>
    </xf>
    <xf numFmtId="188" fontId="6" fillId="33" borderId="12" xfId="0" applyNumberFormat="1" applyFont="1" applyFill="1" applyBorder="1" applyAlignment="1">
      <alignment horizontal="center" vertical="center"/>
    </xf>
    <xf numFmtId="189" fontId="8" fillId="33" borderId="13" xfId="0" applyNumberFormat="1" applyFont="1" applyFill="1" applyBorder="1" applyAlignment="1">
      <alignment horizontal="center" vertical="center"/>
    </xf>
    <xf numFmtId="189" fontId="8" fillId="33" borderId="15"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xf>
    <xf numFmtId="1" fontId="8" fillId="33" borderId="15" xfId="0" applyNumberFormat="1" applyFont="1" applyFill="1" applyBorder="1" applyAlignment="1">
      <alignment horizontal="center" vertical="center"/>
    </xf>
    <xf numFmtId="188" fontId="2" fillId="35" borderId="0" xfId="0" applyNumberFormat="1" applyFont="1" applyFill="1" applyBorder="1" applyAlignment="1">
      <alignment horizontal="center"/>
    </xf>
    <xf numFmtId="0" fontId="2" fillId="0" borderId="0" xfId="0" applyFont="1" applyBorder="1" applyAlignment="1">
      <alignment horizontal="center" wrapText="1"/>
    </xf>
    <xf numFmtId="188" fontId="10" fillId="0" borderId="0" xfId="0" applyNumberFormat="1" applyFont="1" applyBorder="1" applyAlignment="1">
      <alignment horizontal="center"/>
    </xf>
    <xf numFmtId="188" fontId="11" fillId="0" borderId="0" xfId="0" applyNumberFormat="1" applyFont="1" applyBorder="1" applyAlignment="1">
      <alignment horizontal="center" wrapText="1"/>
    </xf>
    <xf numFmtId="188" fontId="11" fillId="0" borderId="14" xfId="0" applyNumberFormat="1" applyFont="1" applyBorder="1" applyAlignment="1">
      <alignment horizontal="center" wrapText="1"/>
    </xf>
    <xf numFmtId="188" fontId="11" fillId="0" borderId="11" xfId="0" applyNumberFormat="1" applyFont="1" applyBorder="1" applyAlignment="1">
      <alignment horizontal="center" wrapText="1"/>
    </xf>
    <xf numFmtId="188" fontId="11" fillId="0" borderId="12" xfId="0" applyNumberFormat="1" applyFont="1" applyBorder="1" applyAlignment="1">
      <alignment horizontal="center" wrapText="1"/>
    </xf>
    <xf numFmtId="188" fontId="6" fillId="34" borderId="14" xfId="0" applyNumberFormat="1" applyFont="1" applyFill="1" applyBorder="1" applyAlignment="1">
      <alignment horizontal="center"/>
    </xf>
    <xf numFmtId="188" fontId="6" fillId="34" borderId="11" xfId="0" applyNumberFormat="1" applyFont="1" applyFill="1" applyBorder="1" applyAlignment="1">
      <alignment horizontal="center"/>
    </xf>
    <xf numFmtId="188" fontId="6" fillId="34" borderId="12" xfId="0" applyNumberFormat="1" applyFont="1" applyFill="1" applyBorder="1" applyAlignment="1">
      <alignment horizontal="center"/>
    </xf>
    <xf numFmtId="188" fontId="9" fillId="34" borderId="13" xfId="0" applyNumberFormat="1" applyFont="1" applyFill="1" applyBorder="1" applyAlignment="1">
      <alignment horizontal="center"/>
    </xf>
    <xf numFmtId="188" fontId="9" fillId="34" borderId="16" xfId="0" applyNumberFormat="1" applyFont="1" applyFill="1" applyBorder="1" applyAlignment="1">
      <alignment horizontal="center"/>
    </xf>
    <xf numFmtId="188" fontId="9" fillId="34" borderId="15" xfId="0" applyNumberFormat="1" applyFont="1" applyFill="1" applyBorder="1" applyAlignment="1">
      <alignment horizontal="center"/>
    </xf>
    <xf numFmtId="1" fontId="9" fillId="34" borderId="13" xfId="0" applyNumberFormat="1" applyFont="1" applyFill="1" applyBorder="1" applyAlignment="1">
      <alignment horizontal="right"/>
    </xf>
    <xf numFmtId="1" fontId="9" fillId="34" borderId="16" xfId="0" applyNumberFormat="1" applyFont="1" applyFill="1" applyBorder="1" applyAlignment="1">
      <alignment horizontal="right"/>
    </xf>
    <xf numFmtId="1" fontId="9" fillId="34" borderId="15" xfId="0" applyNumberFormat="1" applyFont="1" applyFill="1" applyBorder="1" applyAlignment="1">
      <alignment horizontal="right"/>
    </xf>
    <xf numFmtId="49" fontId="8" fillId="34" borderId="16" xfId="0" applyNumberFormat="1" applyFont="1" applyFill="1" applyBorder="1" applyAlignment="1">
      <alignment horizontal="center"/>
    </xf>
    <xf numFmtId="188" fontId="13" fillId="34" borderId="0" xfId="0" applyNumberFormat="1" applyFont="1" applyFill="1" applyAlignment="1">
      <alignment horizontal="left"/>
    </xf>
    <xf numFmtId="188" fontId="8" fillId="34" borderId="10" xfId="0" applyNumberFormat="1" applyFont="1" applyFill="1" applyBorder="1" applyAlignment="1">
      <alignment horizontal="left"/>
    </xf>
    <xf numFmtId="188" fontId="9" fillId="34" borderId="23" xfId="0" applyNumberFormat="1" applyFont="1" applyFill="1" applyBorder="1" applyAlignment="1">
      <alignment horizontal="justify" vertical="top" wrapText="1"/>
    </xf>
    <xf numFmtId="188" fontId="9" fillId="34" borderId="21" xfId="0" applyNumberFormat="1" applyFont="1" applyFill="1" applyBorder="1" applyAlignment="1">
      <alignment horizontal="justify" vertical="top" wrapText="1"/>
    </xf>
    <xf numFmtId="188" fontId="9" fillId="34" borderId="18" xfId="0" applyNumberFormat="1" applyFont="1" applyFill="1" applyBorder="1" applyAlignment="1">
      <alignment horizontal="justify" vertical="top" wrapText="1"/>
    </xf>
    <xf numFmtId="188" fontId="9" fillId="34" borderId="0" xfId="0" applyNumberFormat="1" applyFont="1" applyFill="1" applyBorder="1" applyAlignment="1">
      <alignment horizontal="justify" vertical="top" wrapText="1"/>
    </xf>
    <xf numFmtId="188" fontId="9" fillId="34" borderId="19" xfId="0" applyNumberFormat="1" applyFont="1" applyFill="1" applyBorder="1" applyAlignment="1">
      <alignment horizontal="justify" vertical="top" wrapText="1"/>
    </xf>
    <xf numFmtId="188" fontId="9" fillId="34" borderId="24" xfId="0" applyNumberFormat="1" applyFont="1" applyFill="1" applyBorder="1" applyAlignment="1">
      <alignment horizontal="justify" vertical="top" wrapText="1"/>
    </xf>
    <xf numFmtId="188" fontId="9" fillId="34" borderId="14" xfId="0" applyNumberFormat="1" applyFont="1" applyFill="1" applyBorder="1" applyAlignment="1">
      <alignment horizontal="left" vertical="center"/>
    </xf>
    <xf numFmtId="188" fontId="9" fillId="34" borderId="11" xfId="0" applyNumberFormat="1" applyFont="1" applyFill="1" applyBorder="1" applyAlignment="1">
      <alignment horizontal="left" vertical="center"/>
    </xf>
    <xf numFmtId="188" fontId="9" fillId="34" borderId="23" xfId="0" applyNumberFormat="1" applyFont="1" applyFill="1" applyBorder="1" applyAlignment="1">
      <alignment horizontal="left" vertical="top" wrapText="1"/>
    </xf>
    <xf numFmtId="188" fontId="9" fillId="34" borderId="21" xfId="0" applyNumberFormat="1" applyFont="1" applyFill="1" applyBorder="1" applyAlignment="1">
      <alignment horizontal="left" vertical="top" wrapText="1"/>
    </xf>
    <xf numFmtId="188" fontId="9" fillId="34" borderId="19" xfId="0" applyNumberFormat="1" applyFont="1" applyFill="1" applyBorder="1" applyAlignment="1">
      <alignment horizontal="left" vertical="center"/>
    </xf>
    <xf numFmtId="188" fontId="9" fillId="34" borderId="24" xfId="0" applyNumberFormat="1" applyFont="1" applyFill="1" applyBorder="1" applyAlignment="1">
      <alignment horizontal="left" vertical="center"/>
    </xf>
    <xf numFmtId="188" fontId="9" fillId="34" borderId="20" xfId="0" applyNumberFormat="1" applyFont="1" applyFill="1" applyBorder="1" applyAlignment="1">
      <alignment horizontal="left" vertical="center"/>
    </xf>
    <xf numFmtId="188" fontId="8" fillId="34" borderId="14" xfId="0" applyNumberFormat="1" applyFont="1" applyFill="1" applyBorder="1" applyAlignment="1">
      <alignment horizontal="left"/>
    </xf>
    <xf numFmtId="188" fontId="8" fillId="34" borderId="11" xfId="0" applyNumberFormat="1" applyFont="1" applyFill="1" applyBorder="1" applyAlignment="1">
      <alignment horizontal="left"/>
    </xf>
    <xf numFmtId="189" fontId="8" fillId="34" borderId="10" xfId="0" applyNumberFormat="1" applyFont="1" applyFill="1" applyBorder="1" applyAlignment="1">
      <alignment horizontal="center"/>
    </xf>
    <xf numFmtId="188" fontId="9" fillId="34" borderId="10" xfId="0" applyNumberFormat="1" applyFont="1" applyFill="1" applyBorder="1" applyAlignment="1">
      <alignment horizontal="center"/>
    </xf>
    <xf numFmtId="1" fontId="9" fillId="34" borderId="10" xfId="0" applyNumberFormat="1" applyFont="1" applyFill="1" applyBorder="1" applyAlignment="1">
      <alignment horizontal="right"/>
    </xf>
    <xf numFmtId="0" fontId="9" fillId="34" borderId="21" xfId="0" applyFont="1" applyFill="1" applyBorder="1" applyAlignment="1">
      <alignment/>
    </xf>
    <xf numFmtId="0" fontId="9" fillId="34" borderId="18" xfId="0" applyFont="1" applyFill="1" applyBorder="1" applyAlignment="1">
      <alignment/>
    </xf>
    <xf numFmtId="0" fontId="9" fillId="34" borderId="0" xfId="0" applyFont="1" applyFill="1" applyAlignment="1">
      <alignment/>
    </xf>
    <xf numFmtId="0" fontId="9" fillId="34" borderId="11" xfId="0" applyFont="1" applyFill="1" applyBorder="1" applyAlignment="1">
      <alignment/>
    </xf>
    <xf numFmtId="188" fontId="9" fillId="34" borderId="14" xfId="0" applyNumberFormat="1" applyFont="1" applyFill="1" applyBorder="1" applyAlignment="1">
      <alignment horizontal="left" vertical="center" wrapText="1"/>
    </xf>
    <xf numFmtId="188" fontId="9" fillId="34" borderId="14" xfId="0" applyNumberFormat="1" applyFont="1" applyFill="1" applyBorder="1" applyAlignment="1">
      <alignment horizontal="center"/>
    </xf>
    <xf numFmtId="188" fontId="8" fillId="34" borderId="23" xfId="0" applyNumberFormat="1" applyFont="1" applyFill="1" applyBorder="1" applyAlignment="1">
      <alignment horizontal="left"/>
    </xf>
    <xf numFmtId="188" fontId="8" fillId="34" borderId="21" xfId="0" applyNumberFormat="1" applyFont="1" applyFill="1" applyBorder="1" applyAlignment="1">
      <alignment horizontal="left"/>
    </xf>
    <xf numFmtId="188" fontId="9" fillId="34" borderId="22" xfId="0" applyNumberFormat="1" applyFont="1" applyFill="1" applyBorder="1" applyAlignment="1">
      <alignment horizontal="justify" vertical="top" wrapText="1"/>
    </xf>
    <xf numFmtId="188" fontId="9" fillId="34" borderId="17" xfId="0" applyNumberFormat="1" applyFont="1" applyFill="1" applyBorder="1" applyAlignment="1">
      <alignment horizontal="justify" vertical="top" wrapText="1"/>
    </xf>
    <xf numFmtId="188" fontId="9" fillId="34" borderId="20" xfId="0" applyNumberFormat="1" applyFont="1" applyFill="1" applyBorder="1" applyAlignment="1">
      <alignment horizontal="justify" vertical="top" wrapText="1"/>
    </xf>
    <xf numFmtId="188" fontId="9" fillId="34" borderId="19" xfId="0" applyNumberFormat="1" applyFont="1" applyFill="1" applyBorder="1" applyAlignment="1">
      <alignment horizontal="left" vertical="center" wrapText="1"/>
    </xf>
    <xf numFmtId="188" fontId="9" fillId="34" borderId="24" xfId="0" applyNumberFormat="1" applyFont="1" applyFill="1" applyBorder="1" applyAlignment="1">
      <alignment horizontal="left" vertical="center" wrapText="1"/>
    </xf>
    <xf numFmtId="188" fontId="9" fillId="34" borderId="11" xfId="0" applyNumberFormat="1" applyFont="1" applyFill="1" applyBorder="1" applyAlignment="1">
      <alignment horizontal="left" vertical="center" wrapText="1"/>
    </xf>
    <xf numFmtId="188" fontId="9" fillId="34" borderId="11" xfId="0" applyNumberFormat="1" applyFont="1" applyFill="1" applyBorder="1" applyAlignment="1">
      <alignment horizontal="center"/>
    </xf>
    <xf numFmtId="188" fontId="9" fillId="34" borderId="19" xfId="0" applyNumberFormat="1" applyFont="1" applyFill="1" applyBorder="1" applyAlignment="1">
      <alignment horizontal="center"/>
    </xf>
    <xf numFmtId="188" fontId="9" fillId="34" borderId="24" xfId="0" applyNumberFormat="1" applyFont="1" applyFill="1" applyBorder="1" applyAlignment="1">
      <alignment horizontal="center"/>
    </xf>
    <xf numFmtId="188" fontId="9" fillId="34" borderId="20" xfId="0" applyNumberFormat="1" applyFont="1" applyFill="1" applyBorder="1" applyAlignment="1">
      <alignment horizontal="center"/>
    </xf>
    <xf numFmtId="188" fontId="13" fillId="34" borderId="23" xfId="0" applyNumberFormat="1" applyFont="1" applyFill="1" applyBorder="1" applyAlignment="1">
      <alignment horizontal="left"/>
    </xf>
    <xf numFmtId="188" fontId="13" fillId="34" borderId="21" xfId="0" applyNumberFormat="1" applyFont="1" applyFill="1" applyBorder="1" applyAlignment="1">
      <alignment horizontal="left"/>
    </xf>
    <xf numFmtId="188" fontId="9" fillId="34" borderId="23" xfId="0" applyNumberFormat="1" applyFont="1" applyFill="1" applyBorder="1" applyAlignment="1">
      <alignment horizontal="justify" vertical="top" wrapText="1" readingOrder="1"/>
    </xf>
    <xf numFmtId="188" fontId="9" fillId="34" borderId="21" xfId="0" applyNumberFormat="1" applyFont="1" applyFill="1" applyBorder="1" applyAlignment="1">
      <alignment horizontal="justify" vertical="top" wrapText="1" readingOrder="1"/>
    </xf>
    <xf numFmtId="188" fontId="8" fillId="34" borderId="14" xfId="0" applyNumberFormat="1" applyFont="1" applyFill="1" applyBorder="1" applyAlignment="1">
      <alignment horizontal="left" vertical="center"/>
    </xf>
    <xf numFmtId="188" fontId="8" fillId="34" borderId="11" xfId="0" applyNumberFormat="1" applyFont="1" applyFill="1" applyBorder="1" applyAlignment="1">
      <alignment horizontal="left" vertical="center"/>
    </xf>
    <xf numFmtId="188" fontId="9" fillId="34" borderId="14" xfId="0" applyNumberFormat="1" applyFont="1" applyFill="1" applyBorder="1" applyAlignment="1">
      <alignment horizontal="left" vertical="top" wrapText="1" readingOrder="1"/>
    </xf>
    <xf numFmtId="188" fontId="9" fillId="34" borderId="11" xfId="0" applyNumberFormat="1" applyFont="1" applyFill="1" applyBorder="1" applyAlignment="1">
      <alignment horizontal="left" vertical="top" wrapText="1" readingOrder="1"/>
    </xf>
    <xf numFmtId="188" fontId="9" fillId="34" borderId="12" xfId="0" applyNumberFormat="1" applyFont="1" applyFill="1" applyBorder="1" applyAlignment="1">
      <alignment horizontal="center"/>
    </xf>
    <xf numFmtId="188" fontId="9" fillId="34" borderId="14" xfId="0" applyNumberFormat="1" applyFont="1" applyFill="1" applyBorder="1" applyAlignment="1">
      <alignment horizontal="left" vertical="top" readingOrder="1"/>
    </xf>
    <xf numFmtId="188" fontId="9" fillId="34" borderId="11" xfId="0" applyNumberFormat="1" applyFont="1" applyFill="1" applyBorder="1" applyAlignment="1">
      <alignment horizontal="left" vertical="top" readingOrder="1"/>
    </xf>
    <xf numFmtId="188" fontId="8" fillId="34" borderId="14" xfId="0" applyNumberFormat="1" applyFont="1" applyFill="1" applyBorder="1" applyAlignment="1">
      <alignment horizontal="left" vertical="center" wrapText="1"/>
    </xf>
    <xf numFmtId="188" fontId="8" fillId="34" borderId="11" xfId="0" applyNumberFormat="1" applyFont="1" applyFill="1" applyBorder="1" applyAlignment="1">
      <alignment horizontal="left" vertical="center" wrapText="1"/>
    </xf>
    <xf numFmtId="188" fontId="8" fillId="34" borderId="14" xfId="0" applyNumberFormat="1" applyFont="1" applyFill="1" applyBorder="1" applyAlignment="1">
      <alignment horizontal="justify" vertical="top" wrapText="1"/>
    </xf>
    <xf numFmtId="188" fontId="8" fillId="34" borderId="11" xfId="0" applyNumberFormat="1" applyFont="1" applyFill="1" applyBorder="1" applyAlignment="1">
      <alignment horizontal="justify" vertical="top" wrapText="1"/>
    </xf>
    <xf numFmtId="188" fontId="9" fillId="34" borderId="10" xfId="0" applyNumberFormat="1" applyFont="1" applyFill="1" applyBorder="1" applyAlignment="1">
      <alignment horizontal="center" vertical="center" wrapText="1" readingOrder="1"/>
    </xf>
    <xf numFmtId="0" fontId="9" fillId="34" borderId="14" xfId="0" applyFont="1" applyFill="1" applyBorder="1" applyAlignment="1">
      <alignment horizontal="center"/>
    </xf>
    <xf numFmtId="0" fontId="9" fillId="34" borderId="11" xfId="0" applyFont="1" applyFill="1" applyBorder="1" applyAlignment="1">
      <alignment horizontal="center"/>
    </xf>
    <xf numFmtId="189" fontId="9" fillId="34" borderId="10" xfId="0" applyNumberFormat="1" applyFont="1" applyFill="1" applyBorder="1" applyAlignment="1">
      <alignment horizontal="center" vertical="center"/>
    </xf>
    <xf numFmtId="188" fontId="13" fillId="34" borderId="14" xfId="0" applyNumberFormat="1" applyFont="1" applyFill="1" applyBorder="1" applyAlignment="1">
      <alignment horizontal="left"/>
    </xf>
    <xf numFmtId="188" fontId="13" fillId="34" borderId="11" xfId="0" applyNumberFormat="1" applyFont="1" applyFill="1" applyBorder="1" applyAlignment="1">
      <alignment horizontal="left"/>
    </xf>
    <xf numFmtId="188" fontId="9" fillId="34" borderId="18" xfId="0" applyNumberFormat="1" applyFont="1" applyFill="1" applyBorder="1" applyAlignment="1">
      <alignment horizontal="justify" vertical="top" wrapText="1" readingOrder="1"/>
    </xf>
    <xf numFmtId="188" fontId="9" fillId="34" borderId="0" xfId="0" applyNumberFormat="1" applyFont="1" applyFill="1" applyBorder="1" applyAlignment="1">
      <alignment horizontal="justify" vertical="top" wrapText="1" readingOrder="1"/>
    </xf>
    <xf numFmtId="49" fontId="8" fillId="34" borderId="10" xfId="0" applyNumberFormat="1" applyFont="1" applyFill="1" applyBorder="1" applyAlignment="1">
      <alignment horizontal="center" vertical="center"/>
    </xf>
    <xf numFmtId="2" fontId="9" fillId="34" borderId="10" xfId="0" applyNumberFormat="1" applyFont="1" applyFill="1" applyBorder="1" applyAlignment="1">
      <alignment horizontal="center"/>
    </xf>
    <xf numFmtId="189" fontId="9" fillId="34" borderId="13" xfId="0" applyNumberFormat="1" applyFont="1" applyFill="1" applyBorder="1" applyAlignment="1" quotePrefix="1">
      <alignment horizontal="center" wrapText="1"/>
    </xf>
    <xf numFmtId="189" fontId="9" fillId="34" borderId="16" xfId="0" applyNumberFormat="1" applyFont="1" applyFill="1" applyBorder="1" applyAlignment="1" quotePrefix="1">
      <alignment horizontal="center" wrapText="1"/>
    </xf>
    <xf numFmtId="189" fontId="9" fillId="34" borderId="15" xfId="0" applyNumberFormat="1" applyFont="1" applyFill="1" applyBorder="1" applyAlignment="1" quotePrefix="1">
      <alignment horizontal="center" wrapText="1"/>
    </xf>
    <xf numFmtId="189" fontId="8" fillId="34" borderId="13" xfId="0" applyNumberFormat="1" applyFont="1" applyFill="1" applyBorder="1" applyAlignment="1">
      <alignment horizontal="center"/>
    </xf>
    <xf numFmtId="189" fontId="8" fillId="34" borderId="16" xfId="0" applyNumberFormat="1" applyFont="1" applyFill="1" applyBorder="1" applyAlignment="1">
      <alignment horizontal="center"/>
    </xf>
    <xf numFmtId="189" fontId="8" fillId="34" borderId="15" xfId="0" applyNumberFormat="1" applyFont="1" applyFill="1" applyBorder="1" applyAlignment="1">
      <alignment horizontal="center"/>
    </xf>
    <xf numFmtId="188" fontId="9" fillId="34" borderId="19" xfId="0" applyNumberFormat="1" applyFont="1" applyFill="1" applyBorder="1" applyAlignment="1">
      <alignment horizontal="justify" vertical="top" wrapText="1" readingOrder="1"/>
    </xf>
    <xf numFmtId="188" fontId="9" fillId="34" borderId="24" xfId="0" applyNumberFormat="1" applyFont="1" applyFill="1" applyBorder="1" applyAlignment="1">
      <alignment horizontal="justify" vertical="top" wrapText="1" readingOrder="1"/>
    </xf>
    <xf numFmtId="188" fontId="9" fillId="34" borderId="12" xfId="0" applyNumberFormat="1" applyFont="1" applyFill="1" applyBorder="1" applyAlignment="1">
      <alignment horizontal="left" vertical="top" wrapText="1" readingOrder="1"/>
    </xf>
    <xf numFmtId="188" fontId="9" fillId="34" borderId="10" xfId="0" applyNumberFormat="1" applyFont="1" applyFill="1" applyBorder="1" applyAlignment="1">
      <alignment horizontal="left" vertical="center" wrapText="1" readingOrder="1"/>
    </xf>
    <xf numFmtId="188" fontId="9" fillId="34" borderId="10" xfId="0" applyNumberFormat="1" applyFont="1" applyFill="1" applyBorder="1" applyAlignment="1">
      <alignment horizontal="right" vertical="center" wrapText="1" readingOrder="1"/>
    </xf>
    <xf numFmtId="188" fontId="13" fillId="34" borderId="14" xfId="0" applyNumberFormat="1" applyFont="1" applyFill="1" applyBorder="1" applyAlignment="1">
      <alignment horizontal="right"/>
    </xf>
    <xf numFmtId="188" fontId="13" fillId="34" borderId="11" xfId="0" applyNumberFormat="1" applyFont="1" applyFill="1" applyBorder="1" applyAlignment="1">
      <alignment horizontal="right"/>
    </xf>
    <xf numFmtId="188" fontId="13" fillId="34" borderId="12" xfId="0" applyNumberFormat="1" applyFont="1" applyFill="1" applyBorder="1" applyAlignment="1">
      <alignment horizontal="right"/>
    </xf>
    <xf numFmtId="188" fontId="7" fillId="0" borderId="0" xfId="0" applyNumberFormat="1" applyFont="1" applyAlignment="1">
      <alignment horizontal="center" vertical="center"/>
    </xf>
    <xf numFmtId="188" fontId="7" fillId="0" borderId="0" xfId="0" applyNumberFormat="1" applyFont="1" applyAlignment="1">
      <alignment horizontal="center"/>
    </xf>
    <xf numFmtId="188" fontId="56" fillId="0" borderId="10" xfId="0" applyNumberFormat="1" applyFont="1" applyBorder="1" applyAlignment="1">
      <alignment horizontal="center"/>
    </xf>
    <xf numFmtId="188" fontId="7" fillId="0" borderId="0" xfId="0" applyNumberFormat="1" applyFont="1" applyAlignment="1" quotePrefix="1">
      <alignment horizontal="center"/>
    </xf>
    <xf numFmtId="188" fontId="6" fillId="0" borderId="13" xfId="0" applyNumberFormat="1" applyFont="1" applyBorder="1" applyAlignment="1">
      <alignment horizontal="center" vertical="top" wrapText="1"/>
    </xf>
    <xf numFmtId="188" fontId="6" fillId="0" borderId="16" xfId="0" applyNumberFormat="1" applyFont="1" applyBorder="1" applyAlignment="1">
      <alignment horizontal="center" vertical="top" wrapText="1"/>
    </xf>
    <xf numFmtId="188" fontId="6" fillId="0" borderId="15" xfId="0" applyNumberFormat="1" applyFont="1" applyBorder="1" applyAlignment="1">
      <alignment horizontal="center" vertical="top" wrapText="1"/>
    </xf>
    <xf numFmtId="188" fontId="6" fillId="33" borderId="13" xfId="0" applyNumberFormat="1" applyFont="1" applyFill="1" applyBorder="1" applyAlignment="1">
      <alignment horizontal="center" vertical="center"/>
    </xf>
    <xf numFmtId="188" fontId="6" fillId="33" borderId="15" xfId="0" applyNumberFormat="1" applyFont="1" applyFill="1" applyBorder="1" applyAlignment="1">
      <alignment horizontal="center" vertical="center"/>
    </xf>
    <xf numFmtId="188" fontId="6" fillId="33" borderId="10" xfId="0" applyNumberFormat="1" applyFont="1" applyFill="1" applyBorder="1" applyAlignment="1">
      <alignment horizontal="center" vertical="center"/>
    </xf>
    <xf numFmtId="188" fontId="6" fillId="0" borderId="0" xfId="0" applyNumberFormat="1" applyFont="1" applyBorder="1" applyAlignment="1">
      <alignment horizontal="center" vertical="center"/>
    </xf>
    <xf numFmtId="188" fontId="11" fillId="0" borderId="0" xfId="0" applyNumberFormat="1" applyFont="1" applyBorder="1" applyAlignment="1">
      <alignment horizontal="center" vertical="center"/>
    </xf>
    <xf numFmtId="188" fontId="8" fillId="0" borderId="14" xfId="0" applyNumberFormat="1" applyFont="1" applyBorder="1" applyAlignment="1">
      <alignment horizontal="left"/>
    </xf>
    <xf numFmtId="188" fontId="8" fillId="0" borderId="11" xfId="0" applyNumberFormat="1" applyFont="1" applyBorder="1" applyAlignment="1">
      <alignment horizontal="left"/>
    </xf>
    <xf numFmtId="188" fontId="8" fillId="0" borderId="12" xfId="0" applyNumberFormat="1" applyFont="1" applyBorder="1" applyAlignment="1">
      <alignment horizontal="left"/>
    </xf>
    <xf numFmtId="188" fontId="4" fillId="0" borderId="0" xfId="0" applyNumberFormat="1" applyFont="1" applyBorder="1" applyAlignment="1">
      <alignment horizontal="center" vertical="center"/>
    </xf>
    <xf numFmtId="188" fontId="10" fillId="0" borderId="0" xfId="0" applyNumberFormat="1" applyFont="1" applyAlignment="1">
      <alignment horizontal="center" vertical="center"/>
    </xf>
    <xf numFmtId="1" fontId="6" fillId="33" borderId="13" xfId="0" applyNumberFormat="1" applyFont="1" applyFill="1" applyBorder="1" applyAlignment="1">
      <alignment horizontal="center" vertical="center"/>
    </xf>
    <xf numFmtId="1" fontId="6" fillId="33" borderId="15" xfId="0" applyNumberFormat="1" applyFont="1" applyFill="1" applyBorder="1" applyAlignment="1">
      <alignment horizontal="center" vertical="center"/>
    </xf>
    <xf numFmtId="188" fontId="8" fillId="0" borderId="10" xfId="0" applyNumberFormat="1" applyFont="1" applyFill="1" applyBorder="1" applyAlignment="1">
      <alignment horizontal="left" vertical="top" wrapText="1"/>
    </xf>
    <xf numFmtId="49" fontId="6" fillId="0" borderId="13"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188" fontId="12" fillId="33" borderId="10" xfId="0" applyNumberFormat="1" applyFont="1" applyFill="1" applyBorder="1" applyAlignment="1">
      <alignment horizontal="center" vertical="center"/>
    </xf>
    <xf numFmtId="188" fontId="0" fillId="0" borderId="13" xfId="0" applyNumberFormat="1" applyBorder="1" applyAlignment="1">
      <alignment horizontal="center"/>
    </xf>
    <xf numFmtId="188" fontId="0" fillId="0" borderId="16" xfId="0" applyNumberFormat="1" applyBorder="1" applyAlignment="1">
      <alignment horizontal="center"/>
    </xf>
    <xf numFmtId="186" fontId="9" fillId="0" borderId="13" xfId="57" applyNumberFormat="1" applyFont="1" applyFill="1" applyBorder="1" applyAlignment="1">
      <alignment horizontal="center"/>
      <protection/>
    </xf>
    <xf numFmtId="186" fontId="9" fillId="0" borderId="16" xfId="57" applyNumberFormat="1" applyFont="1" applyFill="1" applyBorder="1" applyAlignment="1">
      <alignment horizontal="center"/>
      <protection/>
    </xf>
    <xf numFmtId="188" fontId="9" fillId="34" borderId="10" xfId="57" applyNumberFormat="1" applyFont="1" applyFill="1" applyBorder="1" applyAlignment="1">
      <alignment horizontal="center" vertical="top"/>
      <protection/>
    </xf>
    <xf numFmtId="0" fontId="9" fillId="0" borderId="14"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188" fontId="8" fillId="0" borderId="19" xfId="0" applyNumberFormat="1" applyFont="1" applyFill="1" applyBorder="1" applyAlignment="1">
      <alignment horizontal="left" vertical="top" wrapText="1"/>
    </xf>
    <xf numFmtId="188" fontId="8" fillId="0" borderId="24" xfId="0" applyNumberFormat="1" applyFont="1" applyFill="1" applyBorder="1" applyAlignment="1">
      <alignment horizontal="left" vertical="top" wrapText="1"/>
    </xf>
    <xf numFmtId="188" fontId="8" fillId="0" borderId="20" xfId="0" applyNumberFormat="1" applyFont="1" applyFill="1" applyBorder="1" applyAlignment="1">
      <alignment horizontal="left" vertical="top" wrapText="1"/>
    </xf>
    <xf numFmtId="188" fontId="8" fillId="0" borderId="14" xfId="0" applyNumberFormat="1" applyFont="1" applyFill="1" applyBorder="1" applyAlignment="1">
      <alignment horizontal="left" vertical="top" wrapText="1"/>
    </xf>
    <xf numFmtId="188" fontId="8" fillId="0" borderId="11" xfId="0" applyNumberFormat="1" applyFont="1" applyFill="1" applyBorder="1" applyAlignment="1">
      <alignment horizontal="left" vertical="top" wrapText="1"/>
    </xf>
    <xf numFmtId="188" fontId="8" fillId="0" borderId="12" xfId="0" applyNumberFormat="1" applyFont="1" applyFill="1" applyBorder="1" applyAlignment="1">
      <alignment horizontal="left" vertical="top" wrapText="1"/>
    </xf>
    <xf numFmtId="49" fontId="6" fillId="0" borderId="16" xfId="0" applyNumberFormat="1" applyFont="1" applyFill="1" applyBorder="1" applyAlignment="1">
      <alignment horizontal="center" vertical="center" wrapText="1"/>
    </xf>
    <xf numFmtId="188" fontId="9" fillId="0" borderId="19" xfId="0" applyNumberFormat="1" applyFont="1" applyFill="1" applyBorder="1" applyAlignment="1">
      <alignment horizontal="left" vertical="top" wrapText="1"/>
    </xf>
    <xf numFmtId="188" fontId="9" fillId="0" borderId="24" xfId="0" applyNumberFormat="1" applyFont="1" applyFill="1" applyBorder="1" applyAlignment="1">
      <alignment horizontal="left" vertical="top" wrapText="1"/>
    </xf>
    <xf numFmtId="188" fontId="9" fillId="0" borderId="20" xfId="0" applyNumberFormat="1" applyFont="1" applyFill="1" applyBorder="1" applyAlignment="1">
      <alignment horizontal="left" vertical="top" wrapText="1"/>
    </xf>
    <xf numFmtId="49" fontId="6" fillId="0" borderId="1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188" fontId="6" fillId="0" borderId="14" xfId="0" applyNumberFormat="1" applyFont="1" applyBorder="1" applyAlignment="1">
      <alignment horizontal="left"/>
    </xf>
    <xf numFmtId="188" fontId="6" fillId="0" borderId="11" xfId="0" applyNumberFormat="1" applyFont="1" applyBorder="1" applyAlignment="1">
      <alignment horizontal="left"/>
    </xf>
    <xf numFmtId="188" fontId="6" fillId="0" borderId="12" xfId="0" applyNumberFormat="1" applyFont="1" applyBorder="1" applyAlignment="1">
      <alignment horizontal="left"/>
    </xf>
    <xf numFmtId="188" fontId="9" fillId="34" borderId="13" xfId="57" applyNumberFormat="1" applyFont="1" applyFill="1" applyBorder="1" applyAlignment="1">
      <alignment horizontal="center" vertical="top"/>
      <protection/>
    </xf>
    <xf numFmtId="188" fontId="9" fillId="34" borderId="16" xfId="57" applyNumberFormat="1" applyFont="1" applyFill="1" applyBorder="1" applyAlignment="1">
      <alignment horizontal="center" vertical="top"/>
      <protection/>
    </xf>
    <xf numFmtId="188" fontId="9" fillId="34" borderId="15" xfId="57" applyNumberFormat="1" applyFont="1" applyFill="1" applyBorder="1" applyAlignment="1">
      <alignment horizontal="center" vertical="top"/>
      <protection/>
    </xf>
    <xf numFmtId="188" fontId="9" fillId="0" borderId="10" xfId="57" applyNumberFormat="1" applyFont="1" applyFill="1" applyBorder="1" applyAlignment="1">
      <alignment horizontal="center"/>
      <protection/>
    </xf>
    <xf numFmtId="1" fontId="4" fillId="0" borderId="10" xfId="0" applyNumberFormat="1" applyFont="1" applyFill="1" applyBorder="1" applyAlignment="1">
      <alignment horizontal="center"/>
    </xf>
    <xf numFmtId="188" fontId="0" fillId="0" borderId="14" xfId="0" applyNumberFormat="1" applyBorder="1" applyAlignment="1">
      <alignment horizontal="center" wrapText="1"/>
    </xf>
    <xf numFmtId="188" fontId="0" fillId="0" borderId="11" xfId="0" applyNumberFormat="1" applyBorder="1" applyAlignment="1">
      <alignment horizontal="center" wrapText="1"/>
    </xf>
    <xf numFmtId="188" fontId="0" fillId="0" borderId="12" xfId="0" applyNumberFormat="1" applyBorder="1" applyAlignment="1">
      <alignment horizontal="center" wrapText="1"/>
    </xf>
    <xf numFmtId="188" fontId="8" fillId="0" borderId="14" xfId="57" applyNumberFormat="1" applyFont="1" applyFill="1" applyBorder="1" applyAlignment="1">
      <alignment horizontal="left" vertical="center" wrapText="1"/>
      <protection/>
    </xf>
    <xf numFmtId="188" fontId="8" fillId="0" borderId="11" xfId="57" applyNumberFormat="1" applyFont="1" applyFill="1" applyBorder="1" applyAlignment="1">
      <alignment horizontal="left" vertical="center" wrapText="1"/>
      <protection/>
    </xf>
    <xf numFmtId="188" fontId="8" fillId="0" borderId="12" xfId="57" applyNumberFormat="1" applyFont="1" applyFill="1" applyBorder="1" applyAlignment="1">
      <alignment horizontal="left" vertical="center" wrapText="1"/>
      <protection/>
    </xf>
    <xf numFmtId="188" fontId="8" fillId="0" borderId="14" xfId="57" applyNumberFormat="1" applyFont="1" applyFill="1" applyBorder="1" applyAlignment="1">
      <alignment horizontal="left" wrapText="1" readingOrder="1"/>
      <protection/>
    </xf>
    <xf numFmtId="188" fontId="8" fillId="0" borderId="11" xfId="57" applyNumberFormat="1" applyFont="1" applyFill="1" applyBorder="1" applyAlignment="1">
      <alignment horizontal="left" wrapText="1" readingOrder="1"/>
      <protection/>
    </xf>
    <xf numFmtId="188" fontId="8" fillId="0" borderId="12" xfId="57" applyNumberFormat="1" applyFont="1" applyFill="1" applyBorder="1" applyAlignment="1">
      <alignment horizontal="left" wrapText="1" readingOrder="1"/>
      <protection/>
    </xf>
    <xf numFmtId="0" fontId="9" fillId="0" borderId="14" xfId="57" applyFont="1" applyFill="1" applyBorder="1" applyAlignment="1">
      <alignment horizontal="left" vertical="top"/>
      <protection/>
    </xf>
    <xf numFmtId="0" fontId="9" fillId="0" borderId="11" xfId="57" applyFont="1" applyFill="1" applyBorder="1" applyAlignment="1">
      <alignment horizontal="left" vertical="top"/>
      <protection/>
    </xf>
    <xf numFmtId="0" fontId="9" fillId="0" borderId="12" xfId="57" applyFont="1" applyFill="1" applyBorder="1" applyAlignment="1">
      <alignment horizontal="left" vertical="top"/>
      <protection/>
    </xf>
    <xf numFmtId="188" fontId="10" fillId="0" borderId="14" xfId="0" applyNumberFormat="1" applyFont="1" applyBorder="1" applyAlignment="1">
      <alignment horizontal="center"/>
    </xf>
    <xf numFmtId="188" fontId="10" fillId="0" borderId="11" xfId="0" applyNumberFormat="1" applyFont="1" applyBorder="1" applyAlignment="1">
      <alignment horizontal="center"/>
    </xf>
    <xf numFmtId="188" fontId="10" fillId="0" borderId="12" xfId="0" applyNumberFormat="1" applyFont="1" applyBorder="1" applyAlignment="1">
      <alignment horizontal="center"/>
    </xf>
    <xf numFmtId="2" fontId="4" fillId="34" borderId="13" xfId="0" applyNumberFormat="1" applyFont="1" applyFill="1" applyBorder="1" applyAlignment="1">
      <alignment horizontal="center"/>
    </xf>
    <xf numFmtId="2" fontId="4" fillId="34" borderId="16" xfId="0" applyNumberFormat="1" applyFont="1" applyFill="1" applyBorder="1" applyAlignment="1">
      <alignment horizontal="center"/>
    </xf>
    <xf numFmtId="2" fontId="4" fillId="34" borderId="15" xfId="0" applyNumberFormat="1" applyFont="1" applyFill="1" applyBorder="1" applyAlignment="1">
      <alignment horizontal="center"/>
    </xf>
    <xf numFmtId="2" fontId="6" fillId="34" borderId="10" xfId="0" applyNumberFormat="1" applyFont="1" applyFill="1" applyBorder="1" applyAlignment="1">
      <alignment horizontal="center"/>
    </xf>
    <xf numFmtId="188" fontId="9" fillId="0" borderId="10" xfId="0" applyNumberFormat="1" applyFont="1" applyFill="1" applyBorder="1" applyAlignment="1">
      <alignment horizontal="center"/>
    </xf>
    <xf numFmtId="188" fontId="4" fillId="0" borderId="22" xfId="0" applyNumberFormat="1" applyFont="1" applyFill="1" applyBorder="1" applyAlignment="1">
      <alignment horizontal="center"/>
    </xf>
    <xf numFmtId="188" fontId="4" fillId="0" borderId="17" xfId="0" applyNumberFormat="1" applyFont="1" applyFill="1" applyBorder="1" applyAlignment="1">
      <alignment horizontal="center"/>
    </xf>
    <xf numFmtId="188" fontId="4" fillId="0" borderId="20" xfId="0" applyNumberFormat="1" applyFont="1" applyFill="1" applyBorder="1" applyAlignment="1">
      <alignment horizontal="center"/>
    </xf>
    <xf numFmtId="188" fontId="9" fillId="34" borderId="13" xfId="0" applyNumberFormat="1" applyFont="1" applyFill="1" applyBorder="1" applyAlignment="1">
      <alignment horizontal="right"/>
    </xf>
    <xf numFmtId="188" fontId="9" fillId="34" borderId="16" xfId="0" applyNumberFormat="1" applyFont="1" applyFill="1" applyBorder="1" applyAlignment="1">
      <alignment horizontal="right"/>
    </xf>
    <xf numFmtId="188" fontId="9" fillId="34" borderId="15" xfId="0"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sheetPr>
  <dimension ref="A1:M73"/>
  <sheetViews>
    <sheetView tabSelected="1" view="pageBreakPreview" zoomScaleSheetLayoutView="100" workbookViewId="0" topLeftCell="A1">
      <selection activeCell="K9" sqref="K9"/>
    </sheetView>
  </sheetViews>
  <sheetFormatPr defaultColWidth="9.140625" defaultRowHeight="15"/>
  <cols>
    <col min="1" max="1" width="5.8515625" style="0" customWidth="1"/>
    <col min="3" max="3" width="12.00390625" style="0" customWidth="1"/>
    <col min="4" max="4" width="11.421875" style="88" customWidth="1"/>
    <col min="5" max="5" width="16.8515625" style="0" customWidth="1"/>
    <col min="6" max="7" width="15.8515625" style="0" customWidth="1"/>
  </cols>
  <sheetData>
    <row r="1" spans="1:11" ht="42" customHeight="1">
      <c r="A1" s="574" t="str">
        <f>'Road 1'!A1:K1</f>
        <v>PROPOSED ROAD FROM ALONG THE NALLA (GHODA HOSPITAL TO GHANTAGHAR ROAD) JABALPUR (M.P.)</v>
      </c>
      <c r="B1" s="574"/>
      <c r="C1" s="574"/>
      <c r="D1" s="574"/>
      <c r="E1" s="574"/>
      <c r="F1" s="574"/>
      <c r="G1" s="574"/>
      <c r="H1" s="132"/>
      <c r="I1" s="132"/>
      <c r="J1" s="132"/>
      <c r="K1" s="132"/>
    </row>
    <row r="2" spans="1:13" s="88" customFormat="1" ht="24" customHeight="1">
      <c r="A2" s="575" t="s">
        <v>193</v>
      </c>
      <c r="B2" s="575"/>
      <c r="C2" s="575"/>
      <c r="D2" s="575"/>
      <c r="E2" s="575"/>
      <c r="F2" s="575"/>
      <c r="G2" s="575"/>
      <c r="H2" s="133"/>
      <c r="I2" s="133"/>
      <c r="J2" s="133"/>
      <c r="K2" s="133"/>
      <c r="L2" s="133"/>
      <c r="M2" s="133"/>
    </row>
    <row r="3" spans="1:13" s="88" customFormat="1" ht="22.5" customHeight="1">
      <c r="A3" s="575" t="str">
        <f>'Road 1'!A2:K2</f>
        <v>Length of the Road =540 m, ROW 15 m</v>
      </c>
      <c r="B3" s="575"/>
      <c r="C3" s="575"/>
      <c r="D3" s="575"/>
      <c r="E3" s="575"/>
      <c r="F3" s="575"/>
      <c r="G3" s="575"/>
      <c r="H3" s="133"/>
      <c r="I3" s="133"/>
      <c r="J3" s="133"/>
      <c r="K3" s="133"/>
      <c r="L3" s="133"/>
      <c r="M3" s="133"/>
    </row>
    <row r="4" spans="1:13" ht="22.5" customHeight="1">
      <c r="A4" s="576" t="s">
        <v>194</v>
      </c>
      <c r="B4" s="577"/>
      <c r="C4" s="577"/>
      <c r="D4" s="577"/>
      <c r="E4" s="577"/>
      <c r="F4" s="577"/>
      <c r="G4" s="578"/>
      <c r="H4" s="88"/>
      <c r="I4" s="88"/>
      <c r="J4" s="88"/>
      <c r="K4" s="88"/>
      <c r="L4" s="88"/>
      <c r="M4" s="88"/>
    </row>
    <row r="5" spans="1:13" ht="18" customHeight="1">
      <c r="A5" s="134" t="s">
        <v>47</v>
      </c>
      <c r="B5" s="579" t="s">
        <v>195</v>
      </c>
      <c r="C5" s="579"/>
      <c r="D5" s="579"/>
      <c r="E5" s="579"/>
      <c r="F5" s="135" t="s">
        <v>196</v>
      </c>
      <c r="G5" s="134" t="s">
        <v>329</v>
      </c>
      <c r="H5" s="136"/>
      <c r="I5" s="136"/>
      <c r="J5" s="136"/>
      <c r="K5" s="136"/>
      <c r="L5" s="136"/>
      <c r="M5" s="136"/>
    </row>
    <row r="6" spans="1:13" ht="21.75" customHeight="1">
      <c r="A6" s="137">
        <v>1</v>
      </c>
      <c r="B6" s="580" t="s">
        <v>234</v>
      </c>
      <c r="C6" s="580"/>
      <c r="D6" s="580"/>
      <c r="E6" s="581"/>
      <c r="F6" s="138">
        <f>'Road 1'!K111</f>
        <v>6386258.069999999</v>
      </c>
      <c r="G6" s="138">
        <f>F6</f>
        <v>6386258.069999999</v>
      </c>
      <c r="H6" s="88"/>
      <c r="I6" s="88"/>
      <c r="J6" s="88"/>
      <c r="K6" s="88"/>
      <c r="L6" s="88"/>
      <c r="M6" s="88"/>
    </row>
    <row r="7" spans="1:13" ht="21.75" customHeight="1">
      <c r="A7" s="137">
        <v>2</v>
      </c>
      <c r="B7" s="553" t="s">
        <v>197</v>
      </c>
      <c r="C7" s="554"/>
      <c r="D7" s="554"/>
      <c r="E7" s="555"/>
      <c r="F7" s="138">
        <f>Drain!K123</f>
        <v>5907027</v>
      </c>
      <c r="G7" s="138">
        <f>F7</f>
        <v>5907027</v>
      </c>
      <c r="H7" s="88"/>
      <c r="I7" s="88"/>
      <c r="J7" s="88"/>
      <c r="K7" s="88"/>
      <c r="L7" s="88"/>
      <c r="M7" s="88"/>
    </row>
    <row r="8" spans="1:13" ht="21.75" customHeight="1">
      <c r="A8" s="137">
        <v>3</v>
      </c>
      <c r="B8" s="553" t="s">
        <v>246</v>
      </c>
      <c r="C8" s="554"/>
      <c r="D8" s="554"/>
      <c r="E8" s="554"/>
      <c r="F8" s="138">
        <f>Footpath!M60</f>
        <v>2483282.754</v>
      </c>
      <c r="G8" s="138">
        <f>F8</f>
        <v>2483282.754</v>
      </c>
      <c r="H8" s="88"/>
      <c r="I8" s="88"/>
      <c r="J8" s="88"/>
      <c r="K8" s="88"/>
      <c r="L8" s="88"/>
      <c r="M8" s="88"/>
    </row>
    <row r="9" spans="1:13" ht="21.75" customHeight="1">
      <c r="A9" s="137">
        <v>4</v>
      </c>
      <c r="B9" s="553" t="s">
        <v>280</v>
      </c>
      <c r="C9" s="554"/>
      <c r="D9" s="554"/>
      <c r="E9" s="554"/>
      <c r="F9" s="138">
        <f>Culvert!L105</f>
        <v>732560.918440788</v>
      </c>
      <c r="G9" s="138">
        <f>F9</f>
        <v>732560.918440788</v>
      </c>
      <c r="H9" s="88"/>
      <c r="I9" s="88"/>
      <c r="J9" s="88"/>
      <c r="K9" s="88"/>
      <c r="L9" s="88"/>
      <c r="M9" s="88"/>
    </row>
    <row r="10" spans="1:13" ht="21.75" customHeight="1">
      <c r="A10" s="137">
        <v>5</v>
      </c>
      <c r="B10" s="553" t="s">
        <v>328</v>
      </c>
      <c r="C10" s="554"/>
      <c r="D10" s="554"/>
      <c r="E10" s="555"/>
      <c r="F10" s="138">
        <f>Retaining!M48</f>
        <v>1307535.237309571</v>
      </c>
      <c r="G10" s="138">
        <f>F10</f>
        <v>1307535.237309571</v>
      </c>
      <c r="H10" s="88"/>
      <c r="I10" s="88"/>
      <c r="J10" s="88"/>
      <c r="K10" s="88"/>
      <c r="L10" s="88"/>
      <c r="M10" s="88"/>
    </row>
    <row r="11" spans="1:7" ht="18" customHeight="1">
      <c r="A11" s="139"/>
      <c r="B11" s="566" t="s">
        <v>2</v>
      </c>
      <c r="C11" s="567"/>
      <c r="D11" s="567"/>
      <c r="E11" s="567"/>
      <c r="F11" s="568"/>
      <c r="G11" s="140">
        <f>SUM(G6:G10)</f>
        <v>16816663.97975036</v>
      </c>
    </row>
    <row r="12" spans="1:7" ht="18" customHeight="1">
      <c r="A12" s="16"/>
      <c r="B12" s="141"/>
      <c r="C12" s="141"/>
      <c r="D12" s="141"/>
      <c r="E12" s="141"/>
      <c r="F12" s="141"/>
      <c r="G12" s="143"/>
    </row>
    <row r="13" spans="1:7" ht="18" customHeight="1">
      <c r="A13" s="16"/>
      <c r="B13" s="141"/>
      <c r="C13" s="141"/>
      <c r="D13" s="141"/>
      <c r="E13" s="141"/>
      <c r="F13" s="141"/>
      <c r="G13" s="143"/>
    </row>
    <row r="14" spans="1:7" ht="18" customHeight="1">
      <c r="A14" s="16"/>
      <c r="B14" s="141"/>
      <c r="C14" s="141"/>
      <c r="D14" s="141"/>
      <c r="E14" s="141"/>
      <c r="F14" s="141"/>
      <c r="G14" s="143"/>
    </row>
    <row r="15" spans="1:7" ht="18" customHeight="1">
      <c r="A15" s="16"/>
      <c r="B15" s="141"/>
      <c r="C15" s="141"/>
      <c r="D15" s="141"/>
      <c r="E15" s="141"/>
      <c r="F15" s="141"/>
      <c r="G15" s="143"/>
    </row>
    <row r="16" spans="1:7" ht="18" customHeight="1">
      <c r="A16" s="16"/>
      <c r="B16" s="141"/>
      <c r="C16" s="141"/>
      <c r="D16" s="141"/>
      <c r="E16" s="141"/>
      <c r="F16" s="141"/>
      <c r="G16" s="143"/>
    </row>
    <row r="17" spans="1:7" ht="18" customHeight="1">
      <c r="A17" s="16"/>
      <c r="B17" s="141"/>
      <c r="C17" s="141"/>
      <c r="D17" s="141"/>
      <c r="E17" s="141"/>
      <c r="F17" s="141"/>
      <c r="G17" s="143"/>
    </row>
    <row r="18" spans="1:7" ht="18" customHeight="1">
      <c r="A18" s="16"/>
      <c r="B18" s="141"/>
      <c r="C18" s="141"/>
      <c r="D18" s="141"/>
      <c r="E18" s="141"/>
      <c r="F18" s="141"/>
      <c r="G18" s="143"/>
    </row>
    <row r="19" spans="1:7" ht="18" customHeight="1">
      <c r="A19" s="16"/>
      <c r="B19" s="141"/>
      <c r="C19" s="141"/>
      <c r="D19" s="141"/>
      <c r="E19" s="141"/>
      <c r="F19" s="141"/>
      <c r="G19" s="143"/>
    </row>
    <row r="20" spans="1:7" ht="18" customHeight="1">
      <c r="A20" s="16"/>
      <c r="B20" s="141"/>
      <c r="C20" s="141"/>
      <c r="D20" s="141"/>
      <c r="E20" s="141"/>
      <c r="F20" s="141"/>
      <c r="G20" s="143"/>
    </row>
    <row r="21" spans="1:7" ht="18" customHeight="1">
      <c r="A21" s="16"/>
      <c r="B21" s="141"/>
      <c r="C21" s="141"/>
      <c r="D21" s="141"/>
      <c r="E21" s="141"/>
      <c r="F21" s="141"/>
      <c r="G21" s="143"/>
    </row>
    <row r="22" spans="1:7" ht="18" customHeight="1">
      <c r="A22" s="16"/>
      <c r="B22" s="141"/>
      <c r="C22" s="141"/>
      <c r="D22" s="141"/>
      <c r="E22" s="141"/>
      <c r="F22" s="141"/>
      <c r="G22" s="143"/>
    </row>
    <row r="23" spans="1:7" ht="18" customHeight="1">
      <c r="A23" s="16"/>
      <c r="B23" s="141"/>
      <c r="C23" s="141"/>
      <c r="D23" s="141"/>
      <c r="E23" s="141"/>
      <c r="F23" s="141"/>
      <c r="G23" s="143"/>
    </row>
    <row r="24" spans="1:7" ht="18" customHeight="1">
      <c r="A24" s="16"/>
      <c r="B24" s="141"/>
      <c r="C24" s="141"/>
      <c r="D24" s="141"/>
      <c r="E24" s="141"/>
      <c r="F24" s="141"/>
      <c r="G24" s="143"/>
    </row>
    <row r="25" spans="1:7" ht="18" customHeight="1">
      <c r="A25" s="16"/>
      <c r="B25" s="141"/>
      <c r="C25" s="141"/>
      <c r="D25" s="141"/>
      <c r="E25" s="141"/>
      <c r="F25" s="141"/>
      <c r="G25" s="143"/>
    </row>
    <row r="26" spans="1:7" ht="18" customHeight="1">
      <c r="A26" s="16"/>
      <c r="B26" s="141"/>
      <c r="C26" s="141"/>
      <c r="D26" s="141"/>
      <c r="E26" s="141"/>
      <c r="F26" s="141"/>
      <c r="G26" s="143"/>
    </row>
    <row r="27" spans="1:7" ht="18" customHeight="1">
      <c r="A27" s="16"/>
      <c r="B27" s="141"/>
      <c r="C27" s="141"/>
      <c r="D27" s="141"/>
      <c r="E27" s="141"/>
      <c r="F27" s="141"/>
      <c r="G27" s="143"/>
    </row>
    <row r="28" spans="1:8" ht="18" customHeight="1">
      <c r="A28" s="569"/>
      <c r="B28" s="569"/>
      <c r="C28" s="569"/>
      <c r="D28" s="569"/>
      <c r="E28" s="61"/>
      <c r="F28" s="570"/>
      <c r="G28" s="570"/>
      <c r="H28" s="142"/>
    </row>
    <row r="29" spans="1:8" ht="18" customHeight="1">
      <c r="A29" s="569"/>
      <c r="B29" s="569"/>
      <c r="C29" s="569"/>
      <c r="D29" s="569"/>
      <c r="E29" s="61"/>
      <c r="F29" s="569"/>
      <c r="G29" s="569"/>
      <c r="H29" s="60"/>
    </row>
    <row r="30" spans="1:7" ht="18" customHeight="1">
      <c r="A30" s="16"/>
      <c r="B30" s="141"/>
      <c r="C30" s="141"/>
      <c r="D30" s="141"/>
      <c r="E30" s="141"/>
      <c r="F30" s="141"/>
      <c r="G30" s="143"/>
    </row>
    <row r="31" spans="1:7" ht="18" customHeight="1">
      <c r="A31" s="16"/>
      <c r="B31" s="141"/>
      <c r="C31" s="141"/>
      <c r="D31" s="141"/>
      <c r="E31" s="141"/>
      <c r="F31" s="141"/>
      <c r="G31" s="143"/>
    </row>
    <row r="32" spans="1:7" ht="18" customHeight="1">
      <c r="A32" s="16"/>
      <c r="B32" s="141"/>
      <c r="C32" s="141"/>
      <c r="D32" s="141"/>
      <c r="E32" s="141"/>
      <c r="F32" s="141"/>
      <c r="G32" s="143"/>
    </row>
    <row r="33" spans="1:7" ht="18" customHeight="1">
      <c r="A33" s="16"/>
      <c r="B33" s="141"/>
      <c r="C33" s="141"/>
      <c r="D33" s="141"/>
      <c r="E33" s="141"/>
      <c r="F33" s="141"/>
      <c r="G33" s="143"/>
    </row>
    <row r="34" spans="1:7" ht="18" customHeight="1">
      <c r="A34" s="16"/>
      <c r="B34" s="141"/>
      <c r="C34" s="141"/>
      <c r="D34" s="141"/>
      <c r="E34" s="141"/>
      <c r="F34" s="141"/>
      <c r="G34" s="143"/>
    </row>
    <row r="35" spans="1:7" ht="18" customHeight="1">
      <c r="A35" s="16"/>
      <c r="B35" s="141"/>
      <c r="C35" s="141"/>
      <c r="D35" s="141"/>
      <c r="E35" s="141"/>
      <c r="F35" s="141"/>
      <c r="G35" s="143"/>
    </row>
    <row r="36" spans="1:7" ht="18" customHeight="1">
      <c r="A36" s="16"/>
      <c r="B36" s="141"/>
      <c r="C36" s="141"/>
      <c r="D36" s="141"/>
      <c r="E36" s="141"/>
      <c r="F36" s="141"/>
      <c r="G36" s="143"/>
    </row>
    <row r="37" spans="1:7" ht="18" customHeight="1">
      <c r="A37" s="16"/>
      <c r="B37" s="141"/>
      <c r="C37" s="141"/>
      <c r="D37" s="141"/>
      <c r="E37" s="141"/>
      <c r="F37" s="141"/>
      <c r="G37" s="143"/>
    </row>
    <row r="38" spans="1:7" ht="18" customHeight="1">
      <c r="A38" s="16"/>
      <c r="B38" s="141"/>
      <c r="C38" s="141"/>
      <c r="D38" s="141"/>
      <c r="E38" s="141"/>
      <c r="F38" s="141"/>
      <c r="G38" s="143"/>
    </row>
    <row r="39" spans="1:7" ht="18" customHeight="1">
      <c r="A39" s="16"/>
      <c r="B39" s="141"/>
      <c r="C39" s="141"/>
      <c r="D39" s="141"/>
      <c r="E39" s="141"/>
      <c r="F39" s="141"/>
      <c r="G39" s="143"/>
    </row>
    <row r="40" spans="1:7" ht="18" customHeight="1">
      <c r="A40" s="16"/>
      <c r="B40" s="141"/>
      <c r="C40" s="141"/>
      <c r="D40" s="141"/>
      <c r="E40" s="141"/>
      <c r="F40" s="141"/>
      <c r="G40" s="143"/>
    </row>
    <row r="41" spans="1:7" ht="18" customHeight="1">
      <c r="A41" s="16"/>
      <c r="B41" s="16"/>
      <c r="C41" s="16"/>
      <c r="D41" s="144"/>
      <c r="E41" s="16"/>
      <c r="F41" s="16"/>
      <c r="G41" s="16"/>
    </row>
    <row r="42" spans="1:7" ht="65.25" customHeight="1">
      <c r="A42" s="562" t="s">
        <v>198</v>
      </c>
      <c r="B42" s="562"/>
      <c r="C42" s="562"/>
      <c r="D42" s="562"/>
      <c r="E42" s="562"/>
      <c r="F42" s="562"/>
      <c r="G42" s="562"/>
    </row>
    <row r="43" spans="1:13" s="88" customFormat="1" ht="18" customHeight="1">
      <c r="A43" s="66" t="s">
        <v>199</v>
      </c>
      <c r="B43" s="145"/>
      <c r="C43" s="145"/>
      <c r="D43" s="145"/>
      <c r="E43" s="145"/>
      <c r="F43" s="145"/>
      <c r="G43" s="145"/>
      <c r="H43" s="146"/>
      <c r="I43" s="146"/>
      <c r="J43" s="146"/>
      <c r="K43" s="146"/>
      <c r="L43" s="146"/>
      <c r="M43" s="146"/>
    </row>
    <row r="44" spans="1:13" s="88" customFormat="1" ht="18" customHeight="1">
      <c r="A44" s="27">
        <v>1</v>
      </c>
      <c r="B44" s="147" t="s">
        <v>200</v>
      </c>
      <c r="C44" s="147"/>
      <c r="D44" s="148" t="s">
        <v>201</v>
      </c>
      <c r="E44" s="571" t="s">
        <v>202</v>
      </c>
      <c r="F44" s="572"/>
      <c r="G44" s="573"/>
      <c r="H44" s="133"/>
      <c r="I44" s="133"/>
      <c r="J44" s="133"/>
      <c r="K44" s="133"/>
      <c r="L44" s="133"/>
      <c r="M44" s="133"/>
    </row>
    <row r="45" spans="1:13" s="136" customFormat="1" ht="18" customHeight="1">
      <c r="A45" s="27">
        <v>2</v>
      </c>
      <c r="B45" s="147" t="s">
        <v>203</v>
      </c>
      <c r="C45" s="147"/>
      <c r="D45" s="148" t="s">
        <v>201</v>
      </c>
      <c r="E45" s="571" t="s">
        <v>204</v>
      </c>
      <c r="F45" s="572"/>
      <c r="G45" s="573"/>
      <c r="H45" s="133"/>
      <c r="I45" s="133"/>
      <c r="J45" s="133"/>
      <c r="K45" s="133"/>
      <c r="L45" s="133"/>
      <c r="M45" s="133"/>
    </row>
    <row r="46" spans="1:7" ht="18" customHeight="1">
      <c r="A46" s="27">
        <v>3</v>
      </c>
      <c r="B46" s="563" t="s">
        <v>205</v>
      </c>
      <c r="C46" s="560"/>
      <c r="D46" s="148" t="s">
        <v>201</v>
      </c>
      <c r="E46" s="559" t="s">
        <v>206</v>
      </c>
      <c r="F46" s="561"/>
      <c r="G46" s="560"/>
    </row>
    <row r="47" spans="1:13" s="88" customFormat="1" ht="18" customHeight="1">
      <c r="A47" s="27">
        <v>4</v>
      </c>
      <c r="B47" s="147" t="s">
        <v>207</v>
      </c>
      <c r="C47" s="147"/>
      <c r="D47" s="148" t="s">
        <v>201</v>
      </c>
      <c r="E47" s="147" t="s">
        <v>208</v>
      </c>
      <c r="F47" s="147"/>
      <c r="G47" s="147"/>
      <c r="H47" s="133"/>
      <c r="I47" s="133"/>
      <c r="J47" s="133"/>
      <c r="K47" s="133"/>
      <c r="L47" s="133"/>
      <c r="M47" s="133"/>
    </row>
    <row r="48" spans="1:7" ht="30" customHeight="1">
      <c r="A48" s="27">
        <v>5</v>
      </c>
      <c r="B48" s="563" t="s">
        <v>209</v>
      </c>
      <c r="C48" s="560"/>
      <c r="D48" s="148" t="s">
        <v>201</v>
      </c>
      <c r="E48" s="556" t="s">
        <v>210</v>
      </c>
      <c r="F48" s="564"/>
      <c r="G48" s="565"/>
    </row>
    <row r="49" spans="1:7" ht="18" customHeight="1">
      <c r="A49" s="27">
        <v>6</v>
      </c>
      <c r="B49" s="559" t="s">
        <v>211</v>
      </c>
      <c r="C49" s="560"/>
      <c r="D49" s="148" t="s">
        <v>201</v>
      </c>
      <c r="E49" s="559" t="s">
        <v>212</v>
      </c>
      <c r="F49" s="561"/>
      <c r="G49" s="560"/>
    </row>
    <row r="50" spans="1:7" ht="18" customHeight="1">
      <c r="A50" s="27">
        <v>7</v>
      </c>
      <c r="B50" s="559" t="s">
        <v>213</v>
      </c>
      <c r="C50" s="560"/>
      <c r="D50" s="148" t="s">
        <v>201</v>
      </c>
      <c r="E50" s="559" t="s">
        <v>214</v>
      </c>
      <c r="F50" s="561"/>
      <c r="G50" s="560"/>
    </row>
    <row r="51" spans="1:7" ht="18" customHeight="1">
      <c r="A51" s="27">
        <v>8</v>
      </c>
      <c r="B51" s="149" t="s">
        <v>215</v>
      </c>
      <c r="C51" s="149"/>
      <c r="D51" s="148" t="s">
        <v>201</v>
      </c>
      <c r="E51" s="563" t="s">
        <v>216</v>
      </c>
      <c r="F51" s="561"/>
      <c r="G51" s="560"/>
    </row>
    <row r="52" spans="1:7" ht="23.25" customHeight="1">
      <c r="A52" s="27">
        <v>9</v>
      </c>
      <c r="B52" s="149" t="s">
        <v>217</v>
      </c>
      <c r="C52" s="149"/>
      <c r="D52" s="148" t="s">
        <v>201</v>
      </c>
      <c r="E52" s="556" t="s">
        <v>218</v>
      </c>
      <c r="F52" s="557"/>
      <c r="G52" s="558"/>
    </row>
    <row r="53" spans="1:7" ht="15">
      <c r="A53" s="150"/>
      <c r="B53" s="122"/>
      <c r="C53" s="122"/>
      <c r="D53" s="151"/>
      <c r="E53" s="122"/>
      <c r="F53" s="122"/>
      <c r="G53" s="123"/>
    </row>
    <row r="63" spans="1:7" ht="15">
      <c r="A63" s="16"/>
      <c r="B63" s="16"/>
      <c r="C63" s="16"/>
      <c r="D63" s="144"/>
      <c r="E63" s="16"/>
      <c r="F63" s="16"/>
      <c r="G63" s="16"/>
    </row>
    <row r="64" spans="1:7" ht="15">
      <c r="A64" s="16"/>
      <c r="B64" s="16"/>
      <c r="C64" s="16"/>
      <c r="D64" s="144"/>
      <c r="E64" s="16"/>
      <c r="F64" s="16"/>
      <c r="G64" s="16"/>
    </row>
    <row r="65" spans="1:7" ht="15">
      <c r="A65" s="16"/>
      <c r="B65" s="16"/>
      <c r="C65" s="16"/>
      <c r="D65" s="144"/>
      <c r="E65" s="16"/>
      <c r="F65" s="16"/>
      <c r="G65" s="16"/>
    </row>
    <row r="66" spans="1:7" ht="15">
      <c r="A66" s="16"/>
      <c r="B66" s="16"/>
      <c r="C66" s="16"/>
      <c r="D66" s="144"/>
      <c r="E66" s="16"/>
      <c r="F66" s="16"/>
      <c r="G66" s="16"/>
    </row>
    <row r="67" spans="1:7" ht="15">
      <c r="A67" s="16"/>
      <c r="B67" s="16"/>
      <c r="C67" s="16"/>
      <c r="D67" s="144"/>
      <c r="E67" s="16"/>
      <c r="F67" s="16"/>
      <c r="G67" s="16"/>
    </row>
    <row r="68" spans="1:7" ht="15">
      <c r="A68" s="16"/>
      <c r="B68" s="16"/>
      <c r="C68" s="16"/>
      <c r="D68" s="144"/>
      <c r="E68" s="16"/>
      <c r="F68" s="16"/>
      <c r="G68" s="16"/>
    </row>
    <row r="69" spans="1:7" ht="15">
      <c r="A69" s="16"/>
      <c r="B69" s="16"/>
      <c r="C69" s="16"/>
      <c r="D69" s="144"/>
      <c r="E69" s="16"/>
      <c r="F69" s="16"/>
      <c r="G69" s="16"/>
    </row>
    <row r="70" spans="1:7" ht="15">
      <c r="A70" s="16"/>
      <c r="B70" s="16"/>
      <c r="C70" s="16"/>
      <c r="D70" s="144"/>
      <c r="E70" s="16"/>
      <c r="F70" s="16"/>
      <c r="G70" s="16"/>
    </row>
    <row r="71" spans="1:7" ht="15">
      <c r="A71" s="16"/>
      <c r="B71" s="16"/>
      <c r="C71" s="16"/>
      <c r="D71" s="144"/>
      <c r="E71" s="16"/>
      <c r="F71" s="16"/>
      <c r="G71" s="16"/>
    </row>
    <row r="72" spans="1:7" ht="15">
      <c r="A72" s="16"/>
      <c r="B72" s="16"/>
      <c r="C72" s="16"/>
      <c r="D72" s="144"/>
      <c r="E72" s="16"/>
      <c r="F72" s="16"/>
      <c r="G72" s="16"/>
    </row>
    <row r="73" spans="1:7" ht="15">
      <c r="A73" s="152"/>
      <c r="B73" s="16"/>
      <c r="C73" s="16"/>
      <c r="D73" s="144"/>
      <c r="E73" s="16"/>
      <c r="F73" s="16"/>
      <c r="G73" s="16"/>
    </row>
  </sheetData>
  <sheetProtection/>
  <mergeCells count="28">
    <mergeCell ref="B7:E7"/>
    <mergeCell ref="B8:E8"/>
    <mergeCell ref="B9:E9"/>
    <mergeCell ref="A1:G1"/>
    <mergeCell ref="A2:G2"/>
    <mergeCell ref="A3:G3"/>
    <mergeCell ref="A4:G4"/>
    <mergeCell ref="B5:E5"/>
    <mergeCell ref="B6:E6"/>
    <mergeCell ref="B48:C48"/>
    <mergeCell ref="E48:G48"/>
    <mergeCell ref="B11:F11"/>
    <mergeCell ref="A28:D28"/>
    <mergeCell ref="F28:G28"/>
    <mergeCell ref="A29:D29"/>
    <mergeCell ref="F29:G29"/>
    <mergeCell ref="E44:G44"/>
    <mergeCell ref="E45:G45"/>
    <mergeCell ref="B10:E10"/>
    <mergeCell ref="E52:G52"/>
    <mergeCell ref="B50:C50"/>
    <mergeCell ref="E50:G50"/>
    <mergeCell ref="A42:G42"/>
    <mergeCell ref="B49:C49"/>
    <mergeCell ref="E49:G49"/>
    <mergeCell ref="B46:C46"/>
    <mergeCell ref="E46:G46"/>
    <mergeCell ref="E51:G51"/>
  </mergeCells>
  <printOptions horizontalCentered="1"/>
  <pageMargins left="0.7086614173228347" right="0.7086614173228347" top="0.7480314960629921" bottom="0.7480314960629921" header="0.31496062992125984" footer="0.31496062992125984"/>
  <pageSetup horizontalDpi="600" verticalDpi="600" orientation="portrait" paperSize="9" r:id="rId1"/>
  <rowBreaks count="1" manualBreakCount="1">
    <brk id="31" max="7" man="1"/>
  </rowBreaks>
</worksheet>
</file>

<file path=xl/worksheets/sheet2.xml><?xml version="1.0" encoding="utf-8"?>
<worksheet xmlns="http://schemas.openxmlformats.org/spreadsheetml/2006/main" xmlns:r="http://schemas.openxmlformats.org/officeDocument/2006/relationships">
  <sheetPr>
    <tabColor rgb="FFC00000"/>
  </sheetPr>
  <dimension ref="A1:Q111"/>
  <sheetViews>
    <sheetView view="pageBreakPreview" zoomScale="130" zoomScaleSheetLayoutView="130" zoomScalePageLayoutView="0" workbookViewId="0" topLeftCell="C93">
      <selection activeCell="N109" sqref="N109"/>
    </sheetView>
  </sheetViews>
  <sheetFormatPr defaultColWidth="9.140625" defaultRowHeight="15" customHeight="1"/>
  <cols>
    <col min="1" max="1" width="4.00390625" style="542" customWidth="1"/>
    <col min="2" max="2" width="6.57421875" style="542" customWidth="1"/>
    <col min="3" max="3" width="49.8515625" style="543" customWidth="1"/>
    <col min="4" max="4" width="5.140625" style="542" hidden="1" customWidth="1"/>
    <col min="5" max="5" width="7.140625" style="542" hidden="1" customWidth="1"/>
    <col min="6" max="6" width="6.57421875" style="544" hidden="1" customWidth="1"/>
    <col min="7" max="7" width="8.8515625" style="544" hidden="1" customWidth="1"/>
    <col min="8" max="8" width="8.57421875" style="542" bestFit="1" customWidth="1"/>
    <col min="9" max="9" width="8.140625" style="545" bestFit="1" customWidth="1"/>
    <col min="10" max="10" width="7.140625" style="542" bestFit="1" customWidth="1"/>
    <col min="11" max="11" width="9.421875" style="546" bestFit="1" customWidth="1"/>
    <col min="12" max="12" width="9.140625" style="9" customWidth="1"/>
    <col min="13" max="13" width="11.140625" style="9" bestFit="1" customWidth="1"/>
    <col min="14" max="15" width="10.140625" style="9" bestFit="1" customWidth="1"/>
    <col min="16" max="16384" width="9.140625" style="9" customWidth="1"/>
  </cols>
  <sheetData>
    <row r="1" spans="1:11" ht="15" customHeight="1">
      <c r="A1" s="672" t="s">
        <v>271</v>
      </c>
      <c r="B1" s="672"/>
      <c r="C1" s="672"/>
      <c r="D1" s="672"/>
      <c r="E1" s="672"/>
      <c r="F1" s="672"/>
      <c r="G1" s="672"/>
      <c r="H1" s="672"/>
      <c r="I1" s="672"/>
      <c r="J1" s="672"/>
      <c r="K1" s="672"/>
    </row>
    <row r="2" spans="1:11" ht="15" customHeight="1">
      <c r="A2" s="673" t="s">
        <v>340</v>
      </c>
      <c r="B2" s="673"/>
      <c r="C2" s="673"/>
      <c r="D2" s="673"/>
      <c r="E2" s="673"/>
      <c r="F2" s="673"/>
      <c r="G2" s="673"/>
      <c r="H2" s="673"/>
      <c r="I2" s="673"/>
      <c r="J2" s="673"/>
      <c r="K2" s="673"/>
    </row>
    <row r="3" spans="1:11" ht="15" customHeight="1" hidden="1">
      <c r="A3" s="583" t="s">
        <v>281</v>
      </c>
      <c r="B3" s="583"/>
      <c r="C3" s="583"/>
      <c r="D3" s="583"/>
      <c r="E3" s="583"/>
      <c r="F3" s="583"/>
      <c r="G3" s="583"/>
      <c r="H3" s="583"/>
      <c r="I3" s="583"/>
      <c r="J3" s="583"/>
      <c r="K3" s="583"/>
    </row>
    <row r="4" spans="1:11" ht="15" customHeight="1" hidden="1">
      <c r="A4" s="483">
        <v>1</v>
      </c>
      <c r="B4" s="584" t="s">
        <v>288</v>
      </c>
      <c r="C4" s="584"/>
      <c r="D4" s="584"/>
      <c r="E4" s="584"/>
      <c r="F4" s="584"/>
      <c r="G4" s="584"/>
      <c r="H4" s="584"/>
      <c r="I4" s="584"/>
      <c r="J4" s="584"/>
      <c r="K4" s="584"/>
    </row>
    <row r="5" spans="1:11" ht="15" customHeight="1" hidden="1">
      <c r="A5" s="585" t="s">
        <v>68</v>
      </c>
      <c r="B5" s="585"/>
      <c r="C5" s="585"/>
      <c r="D5" s="585"/>
      <c r="E5" s="585"/>
      <c r="F5" s="585"/>
      <c r="G5" s="585"/>
      <c r="H5" s="585"/>
      <c r="I5" s="585"/>
      <c r="J5" s="585"/>
      <c r="K5" s="585"/>
    </row>
    <row r="6" spans="1:11" ht="15" customHeight="1" hidden="1">
      <c r="A6" s="483">
        <v>1</v>
      </c>
      <c r="B6" s="582" t="s">
        <v>289</v>
      </c>
      <c r="C6" s="582"/>
      <c r="D6" s="582"/>
      <c r="E6" s="582"/>
      <c r="F6" s="582"/>
      <c r="G6" s="582"/>
      <c r="H6" s="582"/>
      <c r="I6" s="582"/>
      <c r="J6" s="582"/>
      <c r="K6" s="582"/>
    </row>
    <row r="7" spans="1:11" ht="15" customHeight="1" hidden="1">
      <c r="A7" s="483">
        <v>2</v>
      </c>
      <c r="B7" s="582" t="s">
        <v>290</v>
      </c>
      <c r="C7" s="582"/>
      <c r="D7" s="582"/>
      <c r="E7" s="582"/>
      <c r="F7" s="582"/>
      <c r="G7" s="582"/>
      <c r="H7" s="582"/>
      <c r="I7" s="582"/>
      <c r="J7" s="582"/>
      <c r="K7" s="582"/>
    </row>
    <row r="8" spans="1:11" ht="15" customHeight="1" hidden="1">
      <c r="A8" s="483"/>
      <c r="B8" s="582" t="s">
        <v>282</v>
      </c>
      <c r="C8" s="582"/>
      <c r="D8" s="582"/>
      <c r="E8" s="582"/>
      <c r="F8" s="582"/>
      <c r="G8" s="582"/>
      <c r="H8" s="582"/>
      <c r="I8" s="582"/>
      <c r="J8" s="582"/>
      <c r="K8" s="582"/>
    </row>
    <row r="9" spans="1:11" ht="15" customHeight="1" hidden="1">
      <c r="A9" s="483"/>
      <c r="B9" s="582" t="s">
        <v>291</v>
      </c>
      <c r="C9" s="582"/>
      <c r="D9" s="582"/>
      <c r="E9" s="582"/>
      <c r="F9" s="582"/>
      <c r="G9" s="582"/>
      <c r="H9" s="582"/>
      <c r="I9" s="582"/>
      <c r="J9" s="582"/>
      <c r="K9" s="582"/>
    </row>
    <row r="10" spans="1:11" ht="15" customHeight="1" hidden="1">
      <c r="A10" s="483"/>
      <c r="B10" s="582" t="s">
        <v>283</v>
      </c>
      <c r="C10" s="582"/>
      <c r="D10" s="582"/>
      <c r="E10" s="582"/>
      <c r="F10" s="582"/>
      <c r="G10" s="582"/>
      <c r="H10" s="582"/>
      <c r="I10" s="582"/>
      <c r="J10" s="582"/>
      <c r="K10" s="582"/>
    </row>
    <row r="11" spans="1:11" ht="15" customHeight="1" hidden="1">
      <c r="A11" s="483"/>
      <c r="B11" s="582" t="s">
        <v>284</v>
      </c>
      <c r="C11" s="582"/>
      <c r="D11" s="582"/>
      <c r="E11" s="582"/>
      <c r="F11" s="582"/>
      <c r="G11" s="582"/>
      <c r="H11" s="582"/>
      <c r="I11" s="582"/>
      <c r="J11" s="582"/>
      <c r="K11" s="582"/>
    </row>
    <row r="12" spans="1:11" ht="15" customHeight="1" hidden="1">
      <c r="A12" s="483"/>
      <c r="B12" s="582" t="s">
        <v>331</v>
      </c>
      <c r="C12" s="582"/>
      <c r="D12" s="582"/>
      <c r="E12" s="582"/>
      <c r="F12" s="582"/>
      <c r="G12" s="582"/>
      <c r="H12" s="582"/>
      <c r="I12" s="582"/>
      <c r="J12" s="582"/>
      <c r="K12" s="582"/>
    </row>
    <row r="13" spans="1:11" ht="15" customHeight="1" hidden="1">
      <c r="A13" s="483">
        <v>3</v>
      </c>
      <c r="B13" s="582" t="s">
        <v>292</v>
      </c>
      <c r="C13" s="582"/>
      <c r="D13" s="582"/>
      <c r="E13" s="582"/>
      <c r="F13" s="582"/>
      <c r="G13" s="582"/>
      <c r="H13" s="582"/>
      <c r="I13" s="582"/>
      <c r="J13" s="582"/>
      <c r="K13" s="582"/>
    </row>
    <row r="14" spans="1:11" ht="15" customHeight="1" hidden="1">
      <c r="A14" s="483">
        <v>4</v>
      </c>
      <c r="B14" s="582" t="s">
        <v>285</v>
      </c>
      <c r="C14" s="582"/>
      <c r="D14" s="582"/>
      <c r="E14" s="582"/>
      <c r="F14" s="582"/>
      <c r="G14" s="582"/>
      <c r="H14" s="582"/>
      <c r="I14" s="582"/>
      <c r="J14" s="582"/>
      <c r="K14" s="582"/>
    </row>
    <row r="15" spans="1:11" ht="15" customHeight="1" hidden="1">
      <c r="A15" s="483">
        <v>5</v>
      </c>
      <c r="B15" s="582" t="s">
        <v>338</v>
      </c>
      <c r="C15" s="582"/>
      <c r="D15" s="582"/>
      <c r="E15" s="582"/>
      <c r="F15" s="582"/>
      <c r="G15" s="582"/>
      <c r="H15" s="582"/>
      <c r="I15" s="582"/>
      <c r="J15" s="582"/>
      <c r="K15" s="582"/>
    </row>
    <row r="16" spans="1:11" ht="15" customHeight="1" hidden="1">
      <c r="A16" s="483">
        <v>6</v>
      </c>
      <c r="B16" s="582" t="s">
        <v>286</v>
      </c>
      <c r="C16" s="582"/>
      <c r="D16" s="582"/>
      <c r="E16" s="582"/>
      <c r="F16" s="582"/>
      <c r="G16" s="582"/>
      <c r="H16" s="582"/>
      <c r="I16" s="582"/>
      <c r="J16" s="582"/>
      <c r="K16" s="582"/>
    </row>
    <row r="17" spans="1:11" ht="15" customHeight="1" hidden="1">
      <c r="A17" s="483">
        <v>7</v>
      </c>
      <c r="B17" s="582" t="s">
        <v>287</v>
      </c>
      <c r="C17" s="582"/>
      <c r="D17" s="582"/>
      <c r="E17" s="582"/>
      <c r="F17" s="582"/>
      <c r="G17" s="582"/>
      <c r="H17" s="582"/>
      <c r="I17" s="582"/>
      <c r="J17" s="582"/>
      <c r="K17" s="582"/>
    </row>
    <row r="18" spans="1:11" ht="15" customHeight="1">
      <c r="A18" s="674" t="s">
        <v>219</v>
      </c>
      <c r="B18" s="675"/>
      <c r="C18" s="675"/>
      <c r="D18" s="675"/>
      <c r="E18" s="675"/>
      <c r="F18" s="675"/>
      <c r="G18" s="675"/>
      <c r="H18" s="675"/>
      <c r="I18" s="675"/>
      <c r="J18" s="675"/>
      <c r="K18" s="676"/>
    </row>
    <row r="19" spans="1:11" ht="15" customHeight="1">
      <c r="A19" s="669" t="s">
        <v>47</v>
      </c>
      <c r="B19" s="669" t="s">
        <v>61</v>
      </c>
      <c r="C19" s="669" t="s">
        <v>10</v>
      </c>
      <c r="D19" s="670" t="s">
        <v>11</v>
      </c>
      <c r="E19" s="670"/>
      <c r="F19" s="670"/>
      <c r="G19" s="670"/>
      <c r="H19" s="670"/>
      <c r="I19" s="666" t="s">
        <v>12</v>
      </c>
      <c r="J19" s="671" t="s">
        <v>9</v>
      </c>
      <c r="K19" s="677" t="s">
        <v>3</v>
      </c>
    </row>
    <row r="20" spans="1:11" ht="15" customHeight="1">
      <c r="A20" s="669"/>
      <c r="B20" s="669"/>
      <c r="C20" s="669"/>
      <c r="D20" s="484" t="s">
        <v>5</v>
      </c>
      <c r="E20" s="484" t="s">
        <v>13</v>
      </c>
      <c r="F20" s="485" t="s">
        <v>14</v>
      </c>
      <c r="G20" s="485" t="s">
        <v>15</v>
      </c>
      <c r="H20" s="484" t="s">
        <v>4</v>
      </c>
      <c r="I20" s="667"/>
      <c r="J20" s="671"/>
      <c r="K20" s="678"/>
    </row>
    <row r="21" spans="1:11" ht="15" customHeight="1">
      <c r="A21" s="94"/>
      <c r="B21" s="94"/>
      <c r="C21" s="547"/>
      <c r="D21" s="486"/>
      <c r="E21" s="486"/>
      <c r="F21" s="487"/>
      <c r="G21" s="487"/>
      <c r="H21" s="486"/>
      <c r="I21" s="488"/>
      <c r="J21" s="486"/>
      <c r="K21" s="489"/>
    </row>
    <row r="22" spans="1:13" s="25" customFormat="1" ht="25.5">
      <c r="A22" s="82" t="s">
        <v>16</v>
      </c>
      <c r="B22" s="82" t="s">
        <v>49</v>
      </c>
      <c r="C22" s="472" t="s">
        <v>38</v>
      </c>
      <c r="D22" s="656"/>
      <c r="E22" s="657"/>
      <c r="F22" s="658"/>
      <c r="G22" s="659"/>
      <c r="H22" s="610"/>
      <c r="I22" s="664"/>
      <c r="J22" s="635"/>
      <c r="K22" s="650"/>
      <c r="M22" s="26"/>
    </row>
    <row r="23" spans="1:13" ht="48.75" customHeight="1">
      <c r="A23" s="492"/>
      <c r="B23" s="492"/>
      <c r="C23" s="480" t="s">
        <v>31</v>
      </c>
      <c r="D23" s="656"/>
      <c r="E23" s="657"/>
      <c r="F23" s="658"/>
      <c r="G23" s="659"/>
      <c r="H23" s="610"/>
      <c r="I23" s="665"/>
      <c r="J23" s="636"/>
      <c r="K23" s="651"/>
      <c r="M23" s="12"/>
    </row>
    <row r="24" spans="1:11" ht="15" customHeight="1">
      <c r="A24" s="101"/>
      <c r="B24" s="101"/>
      <c r="C24" s="473" t="s">
        <v>123</v>
      </c>
      <c r="D24" s="119"/>
      <c r="E24" s="119"/>
      <c r="F24" s="93"/>
      <c r="G24" s="171" t="s">
        <v>122</v>
      </c>
      <c r="H24" s="493"/>
      <c r="I24" s="490"/>
      <c r="J24" s="494"/>
      <c r="K24" s="491"/>
    </row>
    <row r="25" spans="1:11" ht="15" customHeight="1">
      <c r="A25" s="101"/>
      <c r="B25" s="101"/>
      <c r="C25" s="74" t="s">
        <v>267</v>
      </c>
      <c r="D25" s="119">
        <v>1</v>
      </c>
      <c r="E25" s="119">
        <v>430</v>
      </c>
      <c r="F25" s="93">
        <v>9</v>
      </c>
      <c r="G25" s="93" t="s">
        <v>249</v>
      </c>
      <c r="H25" s="493">
        <f>((0.1+0.2+0.25)/3)*F25*E25*D25</f>
        <v>709.5000000000001</v>
      </c>
      <c r="I25" s="490"/>
      <c r="J25" s="494"/>
      <c r="K25" s="491"/>
    </row>
    <row r="26" spans="1:11" ht="15" customHeight="1">
      <c r="A26" s="101"/>
      <c r="B26" s="101"/>
      <c r="C26" s="74" t="s">
        <v>268</v>
      </c>
      <c r="D26" s="119">
        <v>1</v>
      </c>
      <c r="E26" s="119">
        <v>110</v>
      </c>
      <c r="F26" s="93">
        <v>9</v>
      </c>
      <c r="G26" s="93" t="s">
        <v>239</v>
      </c>
      <c r="H26" s="493">
        <f>((0.7+0.6+0.5)/3)*F26*E26*D26</f>
        <v>593.9999999999999</v>
      </c>
      <c r="I26" s="490"/>
      <c r="J26" s="494"/>
      <c r="K26" s="491"/>
    </row>
    <row r="27" spans="1:11" ht="15" customHeight="1">
      <c r="A27" s="101"/>
      <c r="B27" s="101"/>
      <c r="C27" s="74" t="s">
        <v>2</v>
      </c>
      <c r="D27" s="77"/>
      <c r="E27" s="77"/>
      <c r="F27" s="77"/>
      <c r="G27" s="77"/>
      <c r="H27" s="493">
        <f>SUM(H25:H26)</f>
        <v>1303.5</v>
      </c>
      <c r="I27" s="493">
        <v>88.2</v>
      </c>
      <c r="J27" s="495" t="s">
        <v>0</v>
      </c>
      <c r="K27" s="496">
        <f>I27*H27</f>
        <v>114968.7</v>
      </c>
    </row>
    <row r="28" spans="1:13" s="25" customFormat="1" ht="15" customHeight="1">
      <c r="A28" s="82" t="s">
        <v>17</v>
      </c>
      <c r="B28" s="82" t="s">
        <v>251</v>
      </c>
      <c r="C28" s="472" t="s">
        <v>250</v>
      </c>
      <c r="D28" s="656"/>
      <c r="E28" s="657"/>
      <c r="F28" s="658"/>
      <c r="G28" s="659"/>
      <c r="H28" s="610"/>
      <c r="I28" s="664"/>
      <c r="J28" s="635"/>
      <c r="K28" s="650"/>
      <c r="M28" s="26"/>
    </row>
    <row r="29" spans="1:13" ht="15" customHeight="1">
      <c r="A29" s="652"/>
      <c r="B29" s="652"/>
      <c r="C29" s="654" t="s">
        <v>252</v>
      </c>
      <c r="D29" s="656"/>
      <c r="E29" s="657"/>
      <c r="F29" s="658"/>
      <c r="G29" s="659"/>
      <c r="H29" s="610"/>
      <c r="I29" s="665"/>
      <c r="J29" s="636"/>
      <c r="K29" s="651"/>
      <c r="M29" s="12"/>
    </row>
    <row r="30" spans="1:13" ht="15" customHeight="1">
      <c r="A30" s="653"/>
      <c r="B30" s="668"/>
      <c r="C30" s="655"/>
      <c r="D30" s="656"/>
      <c r="E30" s="657"/>
      <c r="F30" s="658"/>
      <c r="G30" s="659"/>
      <c r="H30" s="610"/>
      <c r="I30" s="665"/>
      <c r="J30" s="636"/>
      <c r="K30" s="651"/>
      <c r="M30" s="12"/>
    </row>
    <row r="31" spans="1:13" ht="15" customHeight="1">
      <c r="A31" s="653"/>
      <c r="B31" s="668"/>
      <c r="C31" s="655"/>
      <c r="D31" s="656"/>
      <c r="E31" s="657"/>
      <c r="F31" s="658"/>
      <c r="G31" s="659"/>
      <c r="H31" s="610"/>
      <c r="I31" s="665"/>
      <c r="J31" s="636"/>
      <c r="K31" s="651"/>
      <c r="M31" s="12"/>
    </row>
    <row r="32" spans="1:13" ht="15" customHeight="1">
      <c r="A32" s="653"/>
      <c r="B32" s="668"/>
      <c r="C32" s="655"/>
      <c r="D32" s="656"/>
      <c r="E32" s="657"/>
      <c r="F32" s="658"/>
      <c r="G32" s="659"/>
      <c r="H32" s="610"/>
      <c r="I32" s="665"/>
      <c r="J32" s="636"/>
      <c r="K32" s="651"/>
      <c r="M32" s="12"/>
    </row>
    <row r="33" spans="1:13" ht="15" customHeight="1">
      <c r="A33" s="653"/>
      <c r="B33" s="668"/>
      <c r="C33" s="655"/>
      <c r="D33" s="656"/>
      <c r="E33" s="657"/>
      <c r="F33" s="658"/>
      <c r="G33" s="659"/>
      <c r="H33" s="610"/>
      <c r="I33" s="665"/>
      <c r="J33" s="636"/>
      <c r="K33" s="651"/>
      <c r="M33" s="12"/>
    </row>
    <row r="34" spans="1:11" ht="15" customHeight="1">
      <c r="A34" s="101"/>
      <c r="B34" s="101"/>
      <c r="C34" s="473" t="str">
        <f>C24</f>
        <v>For Proposed of Road</v>
      </c>
      <c r="D34" s="119"/>
      <c r="E34" s="119"/>
      <c r="F34" s="93"/>
      <c r="G34" s="171" t="s">
        <v>122</v>
      </c>
      <c r="H34" s="493"/>
      <c r="I34" s="490"/>
      <c r="J34" s="494"/>
      <c r="K34" s="491"/>
    </row>
    <row r="35" spans="1:11" ht="15" customHeight="1">
      <c r="A35" s="101"/>
      <c r="B35" s="101"/>
      <c r="C35" s="74" t="str">
        <f>C25</f>
        <v>Road Ch. 0 to 430m = 430m</v>
      </c>
      <c r="D35" s="119">
        <v>1</v>
      </c>
      <c r="E35" s="119">
        <f>E25</f>
        <v>430</v>
      </c>
      <c r="F35" s="93">
        <v>9</v>
      </c>
      <c r="G35" s="171">
        <v>0.45</v>
      </c>
      <c r="H35" s="493">
        <f>G35*F35*E35*D35</f>
        <v>1741.5</v>
      </c>
      <c r="I35" s="490"/>
      <c r="J35" s="494"/>
      <c r="K35" s="491"/>
    </row>
    <row r="36" spans="1:11" ht="15" customHeight="1">
      <c r="A36" s="101"/>
      <c r="B36" s="101"/>
      <c r="C36" s="74" t="s">
        <v>2</v>
      </c>
      <c r="D36" s="77"/>
      <c r="E36" s="77"/>
      <c r="F36" s="77"/>
      <c r="G36" s="77"/>
      <c r="H36" s="493">
        <f>SUM(H35)</f>
        <v>1741.5</v>
      </c>
      <c r="I36" s="490">
        <v>210.6</v>
      </c>
      <c r="J36" s="494" t="s">
        <v>0</v>
      </c>
      <c r="K36" s="491">
        <f>I36*H36</f>
        <v>366759.89999999997</v>
      </c>
    </row>
    <row r="37" spans="1:11" ht="15" customHeight="1">
      <c r="A37" s="101"/>
      <c r="B37" s="101"/>
      <c r="C37" s="74"/>
      <c r="D37" s="75"/>
      <c r="E37" s="75"/>
      <c r="F37" s="75"/>
      <c r="G37" s="76"/>
      <c r="H37" s="493"/>
      <c r="I37" s="490"/>
      <c r="J37" s="494"/>
      <c r="K37" s="491"/>
    </row>
    <row r="38" spans="1:13" s="25" customFormat="1" ht="15" customHeight="1">
      <c r="A38" s="82" t="s">
        <v>48</v>
      </c>
      <c r="B38" s="602" t="s">
        <v>50</v>
      </c>
      <c r="C38" s="472" t="s">
        <v>99</v>
      </c>
      <c r="D38" s="656"/>
      <c r="E38" s="657"/>
      <c r="F38" s="658"/>
      <c r="G38" s="659"/>
      <c r="H38" s="610"/>
      <c r="I38" s="664"/>
      <c r="J38" s="635"/>
      <c r="K38" s="650"/>
      <c r="M38" s="26"/>
    </row>
    <row r="39" spans="1:13" ht="15" customHeight="1">
      <c r="A39" s="652"/>
      <c r="B39" s="660"/>
      <c r="C39" s="654" t="s">
        <v>100</v>
      </c>
      <c r="D39" s="656"/>
      <c r="E39" s="657"/>
      <c r="F39" s="658"/>
      <c r="G39" s="659"/>
      <c r="H39" s="610"/>
      <c r="I39" s="665"/>
      <c r="J39" s="636"/>
      <c r="K39" s="651"/>
      <c r="M39" s="12"/>
    </row>
    <row r="40" spans="1:13" ht="15" customHeight="1">
      <c r="A40" s="653"/>
      <c r="B40" s="660"/>
      <c r="C40" s="655"/>
      <c r="D40" s="656"/>
      <c r="E40" s="657"/>
      <c r="F40" s="658"/>
      <c r="G40" s="659"/>
      <c r="H40" s="610"/>
      <c r="I40" s="665"/>
      <c r="J40" s="636"/>
      <c r="K40" s="651"/>
      <c r="M40" s="12"/>
    </row>
    <row r="41" spans="1:13" ht="15" customHeight="1">
      <c r="A41" s="653"/>
      <c r="B41" s="660"/>
      <c r="C41" s="655"/>
      <c r="D41" s="656"/>
      <c r="E41" s="657"/>
      <c r="F41" s="658"/>
      <c r="G41" s="659"/>
      <c r="H41" s="610"/>
      <c r="I41" s="665"/>
      <c r="J41" s="636"/>
      <c r="K41" s="651"/>
      <c r="M41" s="12"/>
    </row>
    <row r="42" spans="1:13" ht="15" customHeight="1">
      <c r="A42" s="653"/>
      <c r="B42" s="660"/>
      <c r="C42" s="655"/>
      <c r="D42" s="656"/>
      <c r="E42" s="657"/>
      <c r="F42" s="658"/>
      <c r="G42" s="659"/>
      <c r="H42" s="610"/>
      <c r="I42" s="665"/>
      <c r="J42" s="636"/>
      <c r="K42" s="651"/>
      <c r="M42" s="12"/>
    </row>
    <row r="43" spans="1:13" ht="15" customHeight="1">
      <c r="A43" s="653"/>
      <c r="B43" s="603"/>
      <c r="C43" s="655"/>
      <c r="D43" s="656"/>
      <c r="E43" s="657"/>
      <c r="F43" s="658"/>
      <c r="G43" s="659"/>
      <c r="H43" s="610"/>
      <c r="I43" s="665"/>
      <c r="J43" s="636"/>
      <c r="K43" s="651"/>
      <c r="M43" s="12"/>
    </row>
    <row r="44" spans="1:11" ht="15" customHeight="1">
      <c r="A44" s="101"/>
      <c r="B44" s="101"/>
      <c r="C44" s="74" t="str">
        <f>C34</f>
        <v>For Proposed of Road</v>
      </c>
      <c r="D44" s="119"/>
      <c r="E44" s="119"/>
      <c r="F44" s="93"/>
      <c r="G44" s="171"/>
      <c r="H44" s="493"/>
      <c r="I44" s="490"/>
      <c r="J44" s="494"/>
      <c r="K44" s="491"/>
    </row>
    <row r="45" spans="1:11" ht="15" customHeight="1" hidden="1">
      <c r="A45" s="101"/>
      <c r="B45" s="101"/>
      <c r="C45" s="74" t="str">
        <f>C25</f>
        <v>Road Ch. 0 to 430m = 430m</v>
      </c>
      <c r="D45" s="119">
        <v>1</v>
      </c>
      <c r="E45" s="119">
        <f>E25</f>
        <v>430</v>
      </c>
      <c r="F45" s="93">
        <v>9</v>
      </c>
      <c r="G45" s="171">
        <v>0.5</v>
      </c>
      <c r="H45" s="493">
        <f>G45*F45*E45*D45</f>
        <v>1935</v>
      </c>
      <c r="I45" s="490"/>
      <c r="J45" s="494"/>
      <c r="K45" s="491"/>
    </row>
    <row r="46" spans="1:11" ht="15" customHeight="1" hidden="1">
      <c r="A46" s="101"/>
      <c r="B46" s="101"/>
      <c r="C46" s="74" t="str">
        <f>C26</f>
        <v>Road Ch. 430 to 540m = 110m</v>
      </c>
      <c r="D46" s="119">
        <v>1</v>
      </c>
      <c r="E46" s="119">
        <f>E26</f>
        <v>110</v>
      </c>
      <c r="F46" s="93">
        <v>9</v>
      </c>
      <c r="G46" s="171">
        <v>0.5</v>
      </c>
      <c r="H46" s="493">
        <f>G46*F46*E46*D46</f>
        <v>495</v>
      </c>
      <c r="I46" s="490"/>
      <c r="J46" s="494"/>
      <c r="K46" s="491"/>
    </row>
    <row r="47" spans="1:11" ht="15" customHeight="1">
      <c r="A47" s="101"/>
      <c r="B47" s="101"/>
      <c r="C47" s="74" t="s">
        <v>2</v>
      </c>
      <c r="D47" s="75"/>
      <c r="E47" s="75"/>
      <c r="F47" s="75"/>
      <c r="G47" s="76"/>
      <c r="H47" s="493">
        <f>SUM(H45:H46)</f>
        <v>2430</v>
      </c>
      <c r="I47" s="493">
        <v>244.8</v>
      </c>
      <c r="J47" s="495" t="s">
        <v>0</v>
      </c>
      <c r="K47" s="496">
        <f>I47*H47</f>
        <v>594864</v>
      </c>
    </row>
    <row r="48" spans="1:11" ht="15" customHeight="1">
      <c r="A48" s="497"/>
      <c r="B48" s="661"/>
      <c r="C48" s="662"/>
      <c r="D48" s="662"/>
      <c r="E48" s="662"/>
      <c r="F48" s="662"/>
      <c r="G48" s="662"/>
      <c r="H48" s="662"/>
      <c r="I48" s="662"/>
      <c r="J48" s="663"/>
      <c r="K48" s="491"/>
    </row>
    <row r="49" spans="1:17" s="19" customFormat="1" ht="15" customHeight="1">
      <c r="A49" s="498">
        <v>4</v>
      </c>
      <c r="B49" s="641" t="s">
        <v>101</v>
      </c>
      <c r="C49" s="472" t="s">
        <v>102</v>
      </c>
      <c r="D49" s="101"/>
      <c r="E49" s="101"/>
      <c r="F49" s="102"/>
      <c r="G49" s="102"/>
      <c r="H49" s="499"/>
      <c r="I49" s="493"/>
      <c r="J49" s="119"/>
      <c r="K49" s="496"/>
      <c r="P49" s="19">
        <v>2.3</v>
      </c>
      <c r="Q49" s="19">
        <f>(3.9)/2</f>
        <v>1.95</v>
      </c>
    </row>
    <row r="50" spans="1:11" s="19" customFormat="1" ht="15" customHeight="1">
      <c r="A50" s="635"/>
      <c r="B50" s="642"/>
      <c r="C50" s="474" t="s">
        <v>103</v>
      </c>
      <c r="D50" s="101"/>
      <c r="E50" s="101"/>
      <c r="F50" s="102"/>
      <c r="G50" s="102"/>
      <c r="H50" s="499"/>
      <c r="I50" s="493"/>
      <c r="J50" s="119"/>
      <c r="K50" s="496"/>
    </row>
    <row r="51" spans="1:11" s="19" customFormat="1" ht="15" customHeight="1">
      <c r="A51" s="636"/>
      <c r="B51" s="642"/>
      <c r="C51" s="74" t="str">
        <f>C44</f>
        <v>For Proposed of Road</v>
      </c>
      <c r="D51" s="101"/>
      <c r="E51" s="101"/>
      <c r="F51" s="102"/>
      <c r="G51" s="102"/>
      <c r="H51" s="499"/>
      <c r="I51" s="493"/>
      <c r="J51" s="500"/>
      <c r="K51" s="496"/>
    </row>
    <row r="52" spans="1:11" s="19" customFormat="1" ht="15" customHeight="1">
      <c r="A52" s="636"/>
      <c r="B52" s="642"/>
      <c r="C52" s="74" t="s">
        <v>104</v>
      </c>
      <c r="D52" s="501"/>
      <c r="E52" s="501"/>
      <c r="F52" s="501"/>
      <c r="G52" s="501"/>
      <c r="H52" s="501"/>
      <c r="I52" s="493"/>
      <c r="J52" s="500"/>
      <c r="K52" s="496"/>
    </row>
    <row r="53" spans="1:11" s="19" customFormat="1" ht="15" customHeight="1" hidden="1">
      <c r="A53" s="636"/>
      <c r="B53" s="642"/>
      <c r="C53" s="74" t="str">
        <f>C25</f>
        <v>Road Ch. 0 to 430m = 430m</v>
      </c>
      <c r="D53" s="101">
        <v>1</v>
      </c>
      <c r="E53" s="119">
        <f>E25</f>
        <v>430</v>
      </c>
      <c r="F53" s="102">
        <v>9</v>
      </c>
      <c r="G53" s="102">
        <v>0.25</v>
      </c>
      <c r="H53" s="502">
        <f>G53*F53*E53*D53</f>
        <v>967.5</v>
      </c>
      <c r="I53" s="493"/>
      <c r="J53" s="500"/>
      <c r="K53" s="496"/>
    </row>
    <row r="54" spans="1:11" s="19" customFormat="1" ht="15" customHeight="1" hidden="1">
      <c r="A54" s="636"/>
      <c r="B54" s="642"/>
      <c r="C54" s="74" t="str">
        <f>C26</f>
        <v>Road Ch. 430 to 540m = 110m</v>
      </c>
      <c r="D54" s="101">
        <v>1</v>
      </c>
      <c r="E54" s="119">
        <f>E26</f>
        <v>110</v>
      </c>
      <c r="F54" s="102">
        <v>9</v>
      </c>
      <c r="G54" s="102">
        <v>0.25</v>
      </c>
      <c r="H54" s="502">
        <f>G54*F54*E54*D54</f>
        <v>247.5</v>
      </c>
      <c r="I54" s="493"/>
      <c r="J54" s="500"/>
      <c r="K54" s="496"/>
    </row>
    <row r="55" spans="1:11" s="19" customFormat="1" ht="15" customHeight="1">
      <c r="A55" s="637"/>
      <c r="B55" s="643"/>
      <c r="C55" s="638" t="s">
        <v>2</v>
      </c>
      <c r="D55" s="639"/>
      <c r="E55" s="639"/>
      <c r="F55" s="639"/>
      <c r="G55" s="640"/>
      <c r="H55" s="502">
        <f>SUM(H53:H54)</f>
        <v>1215</v>
      </c>
      <c r="I55" s="493">
        <v>749.7</v>
      </c>
      <c r="J55" s="500" t="s">
        <v>0</v>
      </c>
      <c r="K55" s="496">
        <f>H55*I55</f>
        <v>910885.5</v>
      </c>
    </row>
    <row r="56" spans="1:11" s="104" customFormat="1" ht="15" customHeight="1">
      <c r="A56" s="441"/>
      <c r="B56" s="270"/>
      <c r="C56" s="442"/>
      <c r="D56" s="270"/>
      <c r="E56" s="270"/>
      <c r="F56" s="270"/>
      <c r="G56" s="270"/>
      <c r="H56" s="270"/>
      <c r="I56" s="270"/>
      <c r="J56" s="270"/>
      <c r="K56" s="503"/>
    </row>
    <row r="57" spans="1:11" s="104" customFormat="1" ht="15" customHeight="1">
      <c r="A57" s="644">
        <v>5</v>
      </c>
      <c r="B57" s="615" t="s">
        <v>51</v>
      </c>
      <c r="C57" s="457" t="s">
        <v>105</v>
      </c>
      <c r="D57" s="504"/>
      <c r="E57" s="505"/>
      <c r="F57" s="506"/>
      <c r="G57" s="507"/>
      <c r="H57" s="508"/>
      <c r="I57" s="509"/>
      <c r="J57" s="507"/>
      <c r="K57" s="510"/>
    </row>
    <row r="58" spans="1:11" s="104" customFormat="1" ht="96">
      <c r="A58" s="645"/>
      <c r="B58" s="616"/>
      <c r="C58" s="449" t="s">
        <v>106</v>
      </c>
      <c r="D58" s="504"/>
      <c r="E58" s="505"/>
      <c r="F58" s="506"/>
      <c r="G58" s="507"/>
      <c r="H58" s="507"/>
      <c r="I58" s="647">
        <v>855.9</v>
      </c>
      <c r="J58" s="632" t="s">
        <v>0</v>
      </c>
      <c r="K58" s="626">
        <f>I58*H62</f>
        <v>935926.65</v>
      </c>
    </row>
    <row r="59" spans="1:11" s="104" customFormat="1" ht="15" customHeight="1" hidden="1">
      <c r="A59" s="645"/>
      <c r="B59" s="616"/>
      <c r="C59" s="445" t="str">
        <f>C51</f>
        <v>For Proposed of Road</v>
      </c>
      <c r="D59" s="504"/>
      <c r="E59" s="505"/>
      <c r="F59" s="511"/>
      <c r="G59" s="507"/>
      <c r="H59" s="507"/>
      <c r="I59" s="648"/>
      <c r="J59" s="633"/>
      <c r="K59" s="627"/>
    </row>
    <row r="60" spans="1:11" s="104" customFormat="1" ht="15" customHeight="1" hidden="1">
      <c r="A60" s="645"/>
      <c r="B60" s="616"/>
      <c r="C60" s="445" t="str">
        <f>C25</f>
        <v>Road Ch. 0 to 430m = 430m</v>
      </c>
      <c r="D60" s="107">
        <v>1</v>
      </c>
      <c r="E60" s="106">
        <f>E25</f>
        <v>430</v>
      </c>
      <c r="F60" s="107">
        <v>9</v>
      </c>
      <c r="G60" s="512">
        <v>0.225</v>
      </c>
      <c r="H60" s="513">
        <f>G60*F60*E60*D60</f>
        <v>870.75</v>
      </c>
      <c r="I60" s="648"/>
      <c r="J60" s="633"/>
      <c r="K60" s="627"/>
    </row>
    <row r="61" spans="1:11" s="104" customFormat="1" ht="15" customHeight="1" hidden="1">
      <c r="A61" s="645"/>
      <c r="B61" s="616"/>
      <c r="C61" s="445" t="str">
        <f>C26</f>
        <v>Road Ch. 430 to 540m = 110m</v>
      </c>
      <c r="D61" s="107">
        <v>1</v>
      </c>
      <c r="E61" s="106">
        <f>E26</f>
        <v>110</v>
      </c>
      <c r="F61" s="107">
        <v>9</v>
      </c>
      <c r="G61" s="512">
        <v>0.225</v>
      </c>
      <c r="H61" s="513">
        <f>G61*F61*E61*D61</f>
        <v>222.75</v>
      </c>
      <c r="I61" s="648"/>
      <c r="J61" s="633"/>
      <c r="K61" s="627"/>
    </row>
    <row r="62" spans="1:11" s="104" customFormat="1" ht="15" customHeight="1">
      <c r="A62" s="646"/>
      <c r="B62" s="617"/>
      <c r="C62" s="464" t="s">
        <v>85</v>
      </c>
      <c r="D62" s="106"/>
      <c r="E62" s="106"/>
      <c r="F62" s="106"/>
      <c r="G62" s="106"/>
      <c r="H62" s="513">
        <f>SUM(H60:H61)</f>
        <v>1093.5</v>
      </c>
      <c r="I62" s="649"/>
      <c r="J62" s="634"/>
      <c r="K62" s="628"/>
    </row>
    <row r="63" spans="1:11" s="104" customFormat="1" ht="15" customHeight="1">
      <c r="A63" s="441"/>
      <c r="B63" s="270"/>
      <c r="C63" s="442"/>
      <c r="D63" s="270"/>
      <c r="E63" s="270"/>
      <c r="F63" s="270"/>
      <c r="G63" s="270"/>
      <c r="H63" s="270"/>
      <c r="I63" s="270"/>
      <c r="J63" s="270"/>
      <c r="K63" s="503"/>
    </row>
    <row r="64" spans="1:11" s="104" customFormat="1" ht="15">
      <c r="A64" s="615" t="s">
        <v>21</v>
      </c>
      <c r="B64" s="615" t="s">
        <v>52</v>
      </c>
      <c r="C64" s="457" t="s">
        <v>107</v>
      </c>
      <c r="D64" s="107"/>
      <c r="E64" s="107"/>
      <c r="F64" s="110"/>
      <c r="G64" s="110"/>
      <c r="H64" s="514"/>
      <c r="I64" s="515"/>
      <c r="J64" s="516"/>
      <c r="K64" s="503"/>
    </row>
    <row r="65" spans="1:11" s="104" customFormat="1" ht="60">
      <c r="A65" s="616"/>
      <c r="B65" s="616"/>
      <c r="C65" s="458" t="s">
        <v>108</v>
      </c>
      <c r="D65" s="107"/>
      <c r="E65" s="107"/>
      <c r="F65" s="110"/>
      <c r="G65" s="110"/>
      <c r="H65" s="514"/>
      <c r="I65" s="629">
        <v>23.4</v>
      </c>
      <c r="J65" s="629" t="s">
        <v>54</v>
      </c>
      <c r="K65" s="623">
        <f>I65*H68</f>
        <v>113724</v>
      </c>
    </row>
    <row r="66" spans="1:11" s="104" customFormat="1" ht="15.75" customHeight="1" hidden="1">
      <c r="A66" s="616"/>
      <c r="B66" s="616"/>
      <c r="C66" s="445" t="str">
        <f>C25</f>
        <v>Road Ch. 0 to 430m = 430m</v>
      </c>
      <c r="D66" s="107">
        <v>1</v>
      </c>
      <c r="E66" s="106">
        <f>E25</f>
        <v>430</v>
      </c>
      <c r="F66" s="107">
        <v>9</v>
      </c>
      <c r="G66" s="113"/>
      <c r="H66" s="517">
        <f>F66*E66*D66</f>
        <v>3870</v>
      </c>
      <c r="I66" s="630"/>
      <c r="J66" s="630"/>
      <c r="K66" s="624"/>
    </row>
    <row r="67" spans="1:11" s="104" customFormat="1" ht="15" customHeight="1" hidden="1">
      <c r="A67" s="616"/>
      <c r="B67" s="616"/>
      <c r="C67" s="445" t="str">
        <f>C26</f>
        <v>Road Ch. 430 to 540m = 110m</v>
      </c>
      <c r="D67" s="107">
        <v>1</v>
      </c>
      <c r="E67" s="106">
        <f>E26</f>
        <v>110</v>
      </c>
      <c r="F67" s="107">
        <v>9</v>
      </c>
      <c r="G67" s="113"/>
      <c r="H67" s="517">
        <f>F67*E67*D67</f>
        <v>990</v>
      </c>
      <c r="I67" s="630"/>
      <c r="J67" s="630"/>
      <c r="K67" s="624"/>
    </row>
    <row r="68" spans="1:11" s="104" customFormat="1" ht="15" customHeight="1">
      <c r="A68" s="617"/>
      <c r="B68" s="617"/>
      <c r="C68" s="464" t="s">
        <v>85</v>
      </c>
      <c r="D68" s="114"/>
      <c r="E68" s="115"/>
      <c r="F68" s="115"/>
      <c r="G68" s="115"/>
      <c r="H68" s="517">
        <f>SUM(H66:H67)</f>
        <v>4860</v>
      </c>
      <c r="I68" s="631"/>
      <c r="J68" s="631"/>
      <c r="K68" s="625"/>
    </row>
    <row r="69" spans="1:11" s="104" customFormat="1" ht="15" customHeight="1">
      <c r="A69" s="441"/>
      <c r="B69" s="611"/>
      <c r="C69" s="612"/>
      <c r="D69" s="612"/>
      <c r="E69" s="612"/>
      <c r="F69" s="612"/>
      <c r="G69" s="612"/>
      <c r="H69" s="612"/>
      <c r="I69" s="612"/>
      <c r="J69" s="613"/>
      <c r="K69" s="503"/>
    </row>
    <row r="70" spans="1:11" s="104" customFormat="1" ht="15" customHeight="1">
      <c r="A70" s="615" t="s">
        <v>19</v>
      </c>
      <c r="B70" s="615" t="s">
        <v>109</v>
      </c>
      <c r="C70" s="457" t="s">
        <v>110</v>
      </c>
      <c r="D70" s="107"/>
      <c r="E70" s="107"/>
      <c r="F70" s="110"/>
      <c r="G70" s="110"/>
      <c r="H70" s="514"/>
      <c r="I70" s="515"/>
      <c r="J70" s="516"/>
      <c r="K70" s="503"/>
    </row>
    <row r="71" spans="1:11" s="104" customFormat="1" ht="60">
      <c r="A71" s="616"/>
      <c r="B71" s="616"/>
      <c r="C71" s="449" t="s">
        <v>111</v>
      </c>
      <c r="D71" s="107"/>
      <c r="E71" s="107"/>
      <c r="F71" s="110"/>
      <c r="G71" s="110"/>
      <c r="H71" s="514"/>
      <c r="I71" s="518"/>
      <c r="J71" s="519"/>
      <c r="K71" s="520"/>
    </row>
    <row r="72" spans="1:11" s="104" customFormat="1" ht="15" customHeight="1" hidden="1">
      <c r="A72" s="616"/>
      <c r="B72" s="616"/>
      <c r="C72" s="445" t="str">
        <f>C25</f>
        <v>Road Ch. 0 to 430m = 430m</v>
      </c>
      <c r="D72" s="113">
        <f>D66</f>
        <v>1</v>
      </c>
      <c r="E72" s="106">
        <f>E25</f>
        <v>430</v>
      </c>
      <c r="F72" s="113">
        <f>F66</f>
        <v>9</v>
      </c>
      <c r="G72" s="113"/>
      <c r="H72" s="517">
        <f>F72*E72*D72</f>
        <v>3870</v>
      </c>
      <c r="I72" s="518"/>
      <c r="J72" s="519"/>
      <c r="K72" s="520"/>
    </row>
    <row r="73" spans="1:11" s="104" customFormat="1" ht="15" customHeight="1" hidden="1">
      <c r="A73" s="616"/>
      <c r="B73" s="616"/>
      <c r="C73" s="445" t="str">
        <f>C26</f>
        <v>Road Ch. 430 to 540m = 110m</v>
      </c>
      <c r="D73" s="113">
        <f>D67</f>
        <v>1</v>
      </c>
      <c r="E73" s="106">
        <f>E26</f>
        <v>110</v>
      </c>
      <c r="F73" s="113">
        <f>F67</f>
        <v>9</v>
      </c>
      <c r="G73" s="113"/>
      <c r="H73" s="517">
        <f>F73*E73*D73</f>
        <v>990</v>
      </c>
      <c r="I73" s="518"/>
      <c r="J73" s="519"/>
      <c r="K73" s="520"/>
    </row>
    <row r="74" spans="1:11" s="104" customFormat="1" ht="15" customHeight="1">
      <c r="A74" s="617"/>
      <c r="B74" s="617"/>
      <c r="C74" s="620" t="s">
        <v>85</v>
      </c>
      <c r="D74" s="621"/>
      <c r="E74" s="621"/>
      <c r="F74" s="621"/>
      <c r="G74" s="622"/>
      <c r="H74" s="517">
        <f>SUM(H72:H73)</f>
        <v>4860</v>
      </c>
      <c r="I74" s="515">
        <v>8.1</v>
      </c>
      <c r="J74" s="516" t="s">
        <v>1</v>
      </c>
      <c r="K74" s="503">
        <f>H74*I74</f>
        <v>39366</v>
      </c>
    </row>
    <row r="75" spans="1:11" s="104" customFormat="1" ht="15" customHeight="1">
      <c r="A75" s="441"/>
      <c r="B75" s="270"/>
      <c r="C75" s="442"/>
      <c r="D75" s="270"/>
      <c r="E75" s="270"/>
      <c r="F75" s="270"/>
      <c r="G75" s="270"/>
      <c r="H75" s="270"/>
      <c r="I75" s="270"/>
      <c r="J75" s="270"/>
      <c r="K75" s="503"/>
    </row>
    <row r="76" spans="1:11" s="104" customFormat="1" ht="15" customHeight="1">
      <c r="A76" s="615" t="s">
        <v>22</v>
      </c>
      <c r="B76" s="615" t="s">
        <v>230</v>
      </c>
      <c r="C76" s="457" t="s">
        <v>112</v>
      </c>
      <c r="D76" s="107"/>
      <c r="E76" s="107"/>
      <c r="F76" s="110"/>
      <c r="G76" s="110"/>
      <c r="H76" s="514"/>
      <c r="I76" s="515"/>
      <c r="J76" s="516"/>
      <c r="K76" s="503"/>
    </row>
    <row r="77" spans="1:11" s="104" customFormat="1" ht="108">
      <c r="A77" s="616"/>
      <c r="B77" s="616"/>
      <c r="C77" s="449" t="s">
        <v>229</v>
      </c>
      <c r="D77" s="107"/>
      <c r="E77" s="107"/>
      <c r="F77" s="110"/>
      <c r="G77" s="110"/>
      <c r="H77" s="514"/>
      <c r="I77" s="518"/>
      <c r="J77" s="519"/>
      <c r="K77" s="520"/>
    </row>
    <row r="78" spans="1:11" s="104" customFormat="1" ht="15" customHeight="1" hidden="1">
      <c r="A78" s="616"/>
      <c r="B78" s="616"/>
      <c r="C78" s="445" t="str">
        <f>C25</f>
        <v>Road Ch. 0 to 430m = 430m</v>
      </c>
      <c r="D78" s="107">
        <f>D66</f>
        <v>1</v>
      </c>
      <c r="E78" s="106">
        <f>E25</f>
        <v>430</v>
      </c>
      <c r="F78" s="116">
        <f>F72</f>
        <v>9</v>
      </c>
      <c r="G78" s="110">
        <v>0.05</v>
      </c>
      <c r="H78" s="521">
        <f>G78*F78*E78*D78</f>
        <v>193.5</v>
      </c>
      <c r="I78" s="515"/>
      <c r="J78" s="519"/>
      <c r="K78" s="520"/>
    </row>
    <row r="79" spans="1:11" s="104" customFormat="1" ht="15" customHeight="1" hidden="1">
      <c r="A79" s="616"/>
      <c r="B79" s="616"/>
      <c r="C79" s="445" t="str">
        <f>C26</f>
        <v>Road Ch. 430 to 540m = 110m</v>
      </c>
      <c r="D79" s="107">
        <f>D67</f>
        <v>1</v>
      </c>
      <c r="E79" s="106">
        <f>E26</f>
        <v>110</v>
      </c>
      <c r="F79" s="116">
        <f>F73</f>
        <v>9</v>
      </c>
      <c r="G79" s="110">
        <v>0.05</v>
      </c>
      <c r="H79" s="521">
        <f>G79*F79*E79*D79</f>
        <v>49.5</v>
      </c>
      <c r="I79" s="515"/>
      <c r="J79" s="519"/>
      <c r="K79" s="520"/>
    </row>
    <row r="80" spans="1:11" s="104" customFormat="1" ht="15" customHeight="1">
      <c r="A80" s="617"/>
      <c r="B80" s="617"/>
      <c r="C80" s="464" t="s">
        <v>85</v>
      </c>
      <c r="D80" s="107"/>
      <c r="E80" s="106"/>
      <c r="F80" s="116"/>
      <c r="G80" s="110"/>
      <c r="H80" s="521">
        <f>SUM(H78:H79)</f>
        <v>243</v>
      </c>
      <c r="I80" s="515">
        <v>6460.2</v>
      </c>
      <c r="J80" s="516" t="s">
        <v>0</v>
      </c>
      <c r="K80" s="503">
        <f>H80*I80</f>
        <v>1569828.5999999999</v>
      </c>
    </row>
    <row r="81" spans="1:11" s="104" customFormat="1" ht="15" customHeight="1">
      <c r="A81" s="441"/>
      <c r="B81" s="270"/>
      <c r="C81" s="442"/>
      <c r="D81" s="270"/>
      <c r="E81" s="270"/>
      <c r="F81" s="270"/>
      <c r="G81" s="270"/>
      <c r="H81" s="270"/>
      <c r="I81" s="270"/>
      <c r="J81" s="270"/>
      <c r="K81" s="503"/>
    </row>
    <row r="82" spans="1:11" s="104" customFormat="1" ht="15" customHeight="1">
      <c r="A82" s="614" t="s">
        <v>23</v>
      </c>
      <c r="B82" s="614" t="s">
        <v>227</v>
      </c>
      <c r="C82" s="457" t="s">
        <v>235</v>
      </c>
      <c r="D82" s="107"/>
      <c r="E82" s="107"/>
      <c r="F82" s="110"/>
      <c r="G82" s="110"/>
      <c r="H82" s="514"/>
      <c r="I82" s="515"/>
      <c r="J82" s="516"/>
      <c r="K82" s="503"/>
    </row>
    <row r="83" spans="1:11" s="104" customFormat="1" ht="96">
      <c r="A83" s="614"/>
      <c r="B83" s="614"/>
      <c r="C83" s="449" t="s">
        <v>226</v>
      </c>
      <c r="D83" s="107"/>
      <c r="E83" s="107"/>
      <c r="F83" s="110"/>
      <c r="G83" s="110"/>
      <c r="H83" s="514"/>
      <c r="I83" s="518"/>
      <c r="J83" s="519"/>
      <c r="K83" s="520"/>
    </row>
    <row r="84" spans="1:11" s="104" customFormat="1" ht="15" customHeight="1">
      <c r="A84" s="475"/>
      <c r="B84" s="475"/>
      <c r="C84" s="445" t="s">
        <v>228</v>
      </c>
      <c r="D84" s="522"/>
      <c r="E84" s="522"/>
      <c r="F84" s="522"/>
      <c r="G84" s="522"/>
      <c r="H84" s="522"/>
      <c r="I84" s="515"/>
      <c r="J84" s="519"/>
      <c r="K84" s="520"/>
    </row>
    <row r="85" spans="1:11" s="104" customFormat="1" ht="15" customHeight="1" hidden="1">
      <c r="A85" s="475"/>
      <c r="B85" s="475"/>
      <c r="C85" s="445" t="str">
        <f>C25</f>
        <v>Road Ch. 0 to 430m = 430m</v>
      </c>
      <c r="D85" s="107">
        <f>D66</f>
        <v>1</v>
      </c>
      <c r="E85" s="106">
        <f>E25</f>
        <v>430</v>
      </c>
      <c r="F85" s="116">
        <f>F78</f>
        <v>9</v>
      </c>
      <c r="G85" s="110">
        <v>0.03</v>
      </c>
      <c r="H85" s="521">
        <f>G85*F85*E85*D85</f>
        <v>116.10000000000001</v>
      </c>
      <c r="I85" s="515"/>
      <c r="J85" s="519"/>
      <c r="K85" s="523"/>
    </row>
    <row r="86" spans="1:11" s="104" customFormat="1" ht="15" customHeight="1" hidden="1">
      <c r="A86" s="475"/>
      <c r="B86" s="475"/>
      <c r="C86" s="445" t="str">
        <f>C26</f>
        <v>Road Ch. 430 to 540m = 110m</v>
      </c>
      <c r="D86" s="107">
        <f>D67</f>
        <v>1</v>
      </c>
      <c r="E86" s="106">
        <f>E26</f>
        <v>110</v>
      </c>
      <c r="F86" s="116">
        <f>F79</f>
        <v>9</v>
      </c>
      <c r="G86" s="110">
        <v>0.03</v>
      </c>
      <c r="H86" s="521">
        <f>G86*F86*E86*D86</f>
        <v>29.700000000000003</v>
      </c>
      <c r="I86" s="515"/>
      <c r="J86" s="519"/>
      <c r="K86" s="523"/>
    </row>
    <row r="87" spans="1:11" s="104" customFormat="1" ht="15" customHeight="1">
      <c r="A87" s="117"/>
      <c r="B87" s="117"/>
      <c r="C87" s="479" t="s">
        <v>85</v>
      </c>
      <c r="D87" s="106"/>
      <c r="E87" s="106"/>
      <c r="F87" s="107"/>
      <c r="G87" s="512"/>
      <c r="H87" s="521">
        <f>SUM(H85:H86)</f>
        <v>145.8</v>
      </c>
      <c r="I87" s="524">
        <v>7403.4</v>
      </c>
      <c r="J87" s="516" t="s">
        <v>0</v>
      </c>
      <c r="K87" s="525">
        <f>H87*I87</f>
        <v>1079415.72</v>
      </c>
    </row>
    <row r="88" spans="1:11" ht="15" customHeight="1">
      <c r="A88" s="495"/>
      <c r="B88" s="607"/>
      <c r="C88" s="608"/>
      <c r="D88" s="608"/>
      <c r="E88" s="608"/>
      <c r="F88" s="608"/>
      <c r="G88" s="608"/>
      <c r="H88" s="608"/>
      <c r="I88" s="608"/>
      <c r="J88" s="609"/>
      <c r="K88" s="526"/>
    </row>
    <row r="89" spans="1:11" s="25" customFormat="1" ht="15" customHeight="1">
      <c r="A89" s="82" t="s">
        <v>24</v>
      </c>
      <c r="B89" s="602" t="s">
        <v>53</v>
      </c>
      <c r="C89" s="478" t="s">
        <v>113</v>
      </c>
      <c r="D89" s="527"/>
      <c r="E89" s="528"/>
      <c r="F89" s="528"/>
      <c r="G89" s="528"/>
      <c r="H89" s="499"/>
      <c r="I89" s="528"/>
      <c r="J89" s="528"/>
      <c r="K89" s="529"/>
    </row>
    <row r="90" spans="1:11" ht="15" customHeight="1">
      <c r="A90" s="119"/>
      <c r="B90" s="603"/>
      <c r="C90" s="469" t="s">
        <v>269</v>
      </c>
      <c r="D90" s="530"/>
      <c r="E90" s="119"/>
      <c r="F90" s="119"/>
      <c r="G90" s="119"/>
      <c r="H90" s="493"/>
      <c r="I90" s="171"/>
      <c r="J90" s="119"/>
      <c r="K90" s="531"/>
    </row>
    <row r="91" spans="1:11" ht="15" customHeight="1">
      <c r="A91" s="495"/>
      <c r="B91" s="119"/>
      <c r="C91" s="77" t="s">
        <v>114</v>
      </c>
      <c r="D91" s="119" t="s">
        <v>247</v>
      </c>
      <c r="E91" s="119">
        <v>540</v>
      </c>
      <c r="F91" s="119">
        <v>0.1</v>
      </c>
      <c r="G91" s="119"/>
      <c r="H91" s="493">
        <f>F91*E91*3</f>
        <v>162</v>
      </c>
      <c r="I91" s="171"/>
      <c r="J91" s="119"/>
      <c r="K91" s="531"/>
    </row>
    <row r="92" spans="1:11" s="19" customFormat="1" ht="15" customHeight="1">
      <c r="A92" s="119"/>
      <c r="B92" s="119"/>
      <c r="C92" s="77" t="s">
        <v>2</v>
      </c>
      <c r="D92" s="119"/>
      <c r="E92" s="119"/>
      <c r="F92" s="119"/>
      <c r="G92" s="119"/>
      <c r="H92" s="493">
        <f>SUM(H91:H91)</f>
        <v>162</v>
      </c>
      <c r="I92" s="119">
        <v>810</v>
      </c>
      <c r="J92" s="119" t="s">
        <v>54</v>
      </c>
      <c r="K92" s="531">
        <f>I92*H92</f>
        <v>131220</v>
      </c>
    </row>
    <row r="93" spans="1:11" ht="15" customHeight="1">
      <c r="A93" s="495"/>
      <c r="B93" s="495"/>
      <c r="C93" s="548"/>
      <c r="D93" s="495"/>
      <c r="E93" s="495"/>
      <c r="F93" s="532"/>
      <c r="G93" s="532"/>
      <c r="H93" s="495"/>
      <c r="I93" s="533"/>
      <c r="J93" s="534"/>
      <c r="K93" s="535"/>
    </row>
    <row r="94" spans="1:11" s="25" customFormat="1" ht="15" customHeight="1">
      <c r="A94" s="82" t="s">
        <v>236</v>
      </c>
      <c r="B94" s="82" t="s">
        <v>55</v>
      </c>
      <c r="C94" s="478" t="s">
        <v>115</v>
      </c>
      <c r="D94" s="527"/>
      <c r="E94" s="528"/>
      <c r="F94" s="528"/>
      <c r="G94" s="528"/>
      <c r="H94" s="499"/>
      <c r="I94" s="528"/>
      <c r="J94" s="528"/>
      <c r="K94" s="529"/>
    </row>
    <row r="95" spans="1:11" s="25" customFormat="1" ht="15" customHeight="1">
      <c r="A95" s="590"/>
      <c r="B95" s="590"/>
      <c r="C95" s="469" t="s">
        <v>116</v>
      </c>
      <c r="D95" s="527"/>
      <c r="E95" s="528"/>
      <c r="F95" s="528"/>
      <c r="G95" s="528"/>
      <c r="H95" s="499"/>
      <c r="I95" s="528"/>
      <c r="J95" s="528"/>
      <c r="K95" s="529"/>
    </row>
    <row r="96" spans="1:11" s="25" customFormat="1" ht="15" customHeight="1">
      <c r="A96" s="590"/>
      <c r="B96" s="590"/>
      <c r="C96" s="476" t="s">
        <v>117</v>
      </c>
      <c r="D96" s="527">
        <v>1</v>
      </c>
      <c r="E96" s="528">
        <f>E91</f>
        <v>540</v>
      </c>
      <c r="F96" s="536">
        <v>0.1</v>
      </c>
      <c r="G96" s="528"/>
      <c r="H96" s="499">
        <f>F96*E96*D96</f>
        <v>54</v>
      </c>
      <c r="I96" s="593" t="s">
        <v>54</v>
      </c>
      <c r="J96" s="610">
        <v>63</v>
      </c>
      <c r="K96" s="586">
        <f>J96*H97</f>
        <v>3402</v>
      </c>
    </row>
    <row r="97" spans="1:11" ht="15" customHeight="1">
      <c r="A97" s="495"/>
      <c r="B97" s="495"/>
      <c r="C97" s="476" t="s">
        <v>2</v>
      </c>
      <c r="D97" s="174"/>
      <c r="E97" s="174"/>
      <c r="F97" s="174"/>
      <c r="G97" s="174"/>
      <c r="H97" s="171">
        <f>SUM(H96:H96)</f>
        <v>54</v>
      </c>
      <c r="I97" s="593"/>
      <c r="J97" s="610"/>
      <c r="K97" s="586"/>
    </row>
    <row r="98" spans="1:13" s="25" customFormat="1" ht="15" customHeight="1">
      <c r="A98" s="588" t="s">
        <v>237</v>
      </c>
      <c r="B98" s="588" t="s">
        <v>118</v>
      </c>
      <c r="C98" s="477" t="s">
        <v>37</v>
      </c>
      <c r="D98" s="591"/>
      <c r="E98" s="591"/>
      <c r="F98" s="594"/>
      <c r="G98" s="592"/>
      <c r="H98" s="589"/>
      <c r="I98" s="537"/>
      <c r="J98" s="538"/>
      <c r="K98" s="539"/>
      <c r="M98" s="26"/>
    </row>
    <row r="99" spans="1:13" ht="15" customHeight="1">
      <c r="A99" s="588"/>
      <c r="B99" s="588"/>
      <c r="C99" s="469" t="s">
        <v>119</v>
      </c>
      <c r="D99" s="591"/>
      <c r="E99" s="591"/>
      <c r="F99" s="594"/>
      <c r="G99" s="592"/>
      <c r="H99" s="589"/>
      <c r="I99" s="537"/>
      <c r="J99" s="538"/>
      <c r="K99" s="539"/>
      <c r="M99" s="12"/>
    </row>
    <row r="100" spans="1:11" s="25" customFormat="1" ht="15" customHeight="1">
      <c r="A100" s="588"/>
      <c r="B100" s="588"/>
      <c r="C100" s="476"/>
      <c r="D100" s="527">
        <v>35</v>
      </c>
      <c r="E100" s="528"/>
      <c r="F100" s="536"/>
      <c r="G100" s="528"/>
      <c r="H100" s="499">
        <f>D100</f>
        <v>35</v>
      </c>
      <c r="I100" s="593" t="s">
        <v>5</v>
      </c>
      <c r="J100" s="610">
        <v>262.8</v>
      </c>
      <c r="K100" s="586">
        <f>J100*H101</f>
        <v>9198</v>
      </c>
    </row>
    <row r="101" spans="1:11" ht="15" customHeight="1">
      <c r="A101" s="120"/>
      <c r="B101" s="120"/>
      <c r="C101" s="587" t="s">
        <v>2</v>
      </c>
      <c r="D101" s="587"/>
      <c r="E101" s="587"/>
      <c r="F101" s="587"/>
      <c r="G101" s="587"/>
      <c r="H101" s="171">
        <f>SUM(H100:H100)</f>
        <v>35</v>
      </c>
      <c r="I101" s="593"/>
      <c r="J101" s="610"/>
      <c r="K101" s="586"/>
    </row>
    <row r="102" spans="1:11" ht="15" customHeight="1">
      <c r="A102" s="120"/>
      <c r="B102" s="604"/>
      <c r="C102" s="605"/>
      <c r="D102" s="605"/>
      <c r="E102" s="605"/>
      <c r="F102" s="605"/>
      <c r="G102" s="605"/>
      <c r="H102" s="605"/>
      <c r="I102" s="605"/>
      <c r="J102" s="606"/>
      <c r="K102" s="526"/>
    </row>
    <row r="103" spans="1:13" s="25" customFormat="1" ht="15" customHeight="1">
      <c r="A103" s="588" t="s">
        <v>238</v>
      </c>
      <c r="B103" s="588" t="s">
        <v>56</v>
      </c>
      <c r="C103" s="477" t="s">
        <v>120</v>
      </c>
      <c r="D103" s="591"/>
      <c r="E103" s="591"/>
      <c r="F103" s="594"/>
      <c r="G103" s="592"/>
      <c r="H103" s="589"/>
      <c r="I103" s="618"/>
      <c r="J103" s="595"/>
      <c r="K103" s="597"/>
      <c r="M103" s="26"/>
    </row>
    <row r="104" spans="1:13" ht="15" customHeight="1">
      <c r="A104" s="588"/>
      <c r="B104" s="588"/>
      <c r="C104" s="469" t="s">
        <v>121</v>
      </c>
      <c r="D104" s="591"/>
      <c r="E104" s="591"/>
      <c r="F104" s="594"/>
      <c r="G104" s="592"/>
      <c r="H104" s="589"/>
      <c r="I104" s="619"/>
      <c r="J104" s="596"/>
      <c r="K104" s="598"/>
      <c r="M104" s="12"/>
    </row>
    <row r="105" spans="1:11" s="25" customFormat="1" ht="15" customHeight="1">
      <c r="A105" s="588"/>
      <c r="B105" s="588"/>
      <c r="C105" s="476" t="s">
        <v>272</v>
      </c>
      <c r="D105" s="527">
        <v>720</v>
      </c>
      <c r="E105" s="528"/>
      <c r="F105" s="536"/>
      <c r="G105" s="528"/>
      <c r="H105" s="499">
        <f>D105</f>
        <v>720</v>
      </c>
      <c r="I105" s="593" t="s">
        <v>5</v>
      </c>
      <c r="J105" s="610">
        <v>641.7</v>
      </c>
      <c r="K105" s="586">
        <f>J105*H106</f>
        <v>462024.00000000006</v>
      </c>
    </row>
    <row r="106" spans="1:11" ht="15" customHeight="1">
      <c r="A106" s="120"/>
      <c r="B106" s="120"/>
      <c r="C106" s="587" t="s">
        <v>2</v>
      </c>
      <c r="D106" s="587"/>
      <c r="E106" s="587"/>
      <c r="F106" s="587"/>
      <c r="G106" s="587"/>
      <c r="H106" s="171">
        <f>SUM(H105:H105)</f>
        <v>720</v>
      </c>
      <c r="I106" s="593"/>
      <c r="J106" s="610"/>
      <c r="K106" s="586"/>
    </row>
    <row r="107" spans="1:11" ht="15" customHeight="1">
      <c r="A107" s="120"/>
      <c r="B107" s="604"/>
      <c r="C107" s="605"/>
      <c r="D107" s="605"/>
      <c r="E107" s="605"/>
      <c r="F107" s="605"/>
      <c r="G107" s="605"/>
      <c r="H107" s="605"/>
      <c r="I107" s="605"/>
      <c r="J107" s="606"/>
      <c r="K107" s="526"/>
    </row>
    <row r="108" spans="1:11" ht="15" customHeight="1">
      <c r="A108" s="540">
        <v>14</v>
      </c>
      <c r="B108" s="92" t="s">
        <v>63</v>
      </c>
      <c r="C108" s="471" t="s">
        <v>64</v>
      </c>
      <c r="D108" s="119"/>
      <c r="E108" s="530"/>
      <c r="F108" s="93"/>
      <c r="G108" s="93"/>
      <c r="H108" s="493"/>
      <c r="I108" s="493"/>
      <c r="J108" s="495"/>
      <c r="K108" s="496"/>
    </row>
    <row r="109" spans="1:11" ht="15" customHeight="1">
      <c r="A109" s="540"/>
      <c r="B109" s="92"/>
      <c r="C109" s="469" t="s">
        <v>65</v>
      </c>
      <c r="D109" s="119"/>
      <c r="E109" s="530"/>
      <c r="F109" s="93"/>
      <c r="G109" s="93"/>
      <c r="H109" s="493"/>
      <c r="I109" s="493"/>
      <c r="J109" s="495"/>
      <c r="K109" s="496"/>
    </row>
    <row r="110" spans="1:11" ht="15" customHeight="1">
      <c r="A110" s="540"/>
      <c r="B110" s="92" t="s">
        <v>66</v>
      </c>
      <c r="C110" s="470" t="s">
        <v>273</v>
      </c>
      <c r="D110" s="530" t="s">
        <v>274</v>
      </c>
      <c r="E110" s="541">
        <v>2.5</v>
      </c>
      <c r="F110" s="93"/>
      <c r="G110" s="93"/>
      <c r="H110" s="493">
        <f>E110*50</f>
        <v>125</v>
      </c>
      <c r="I110" s="493">
        <v>437.4</v>
      </c>
      <c r="J110" s="495" t="s">
        <v>67</v>
      </c>
      <c r="K110" s="496">
        <f>I110*H110</f>
        <v>54675</v>
      </c>
    </row>
    <row r="111" spans="1:11" ht="15" customHeight="1">
      <c r="A111" s="120"/>
      <c r="B111" s="120"/>
      <c r="C111" s="599" t="s">
        <v>2</v>
      </c>
      <c r="D111" s="600"/>
      <c r="E111" s="600"/>
      <c r="F111" s="600"/>
      <c r="G111" s="600"/>
      <c r="H111" s="600"/>
      <c r="I111" s="600"/>
      <c r="J111" s="601"/>
      <c r="K111" s="121">
        <f>SUM(K27:K110)</f>
        <v>6386258.069999999</v>
      </c>
    </row>
  </sheetData>
  <sheetProtection/>
  <mergeCells count="112">
    <mergeCell ref="B107:J107"/>
    <mergeCell ref="G22:G23"/>
    <mergeCell ref="A1:K1"/>
    <mergeCell ref="A2:K2"/>
    <mergeCell ref="A18:K18"/>
    <mergeCell ref="A19:A20"/>
    <mergeCell ref="B19:B20"/>
    <mergeCell ref="I22:I23"/>
    <mergeCell ref="K22:K23"/>
    <mergeCell ref="K19:K20"/>
    <mergeCell ref="D19:H19"/>
    <mergeCell ref="K28:K33"/>
    <mergeCell ref="E28:E33"/>
    <mergeCell ref="F28:F33"/>
    <mergeCell ref="J19:J20"/>
    <mergeCell ref="H22:H23"/>
    <mergeCell ref="I19:I20"/>
    <mergeCell ref="J22:J23"/>
    <mergeCell ref="A29:A33"/>
    <mergeCell ref="B29:B33"/>
    <mergeCell ref="C29:C33"/>
    <mergeCell ref="D28:D33"/>
    <mergeCell ref="D22:D23"/>
    <mergeCell ref="E22:E23"/>
    <mergeCell ref="F22:F23"/>
    <mergeCell ref="C19:C20"/>
    <mergeCell ref="B48:J48"/>
    <mergeCell ref="G28:G33"/>
    <mergeCell ref="H28:H33"/>
    <mergeCell ref="I28:I33"/>
    <mergeCell ref="J28:J33"/>
    <mergeCell ref="I38:I43"/>
    <mergeCell ref="J38:J43"/>
    <mergeCell ref="K38:K43"/>
    <mergeCell ref="A39:A43"/>
    <mergeCell ref="C39:C43"/>
    <mergeCell ref="D38:D43"/>
    <mergeCell ref="E38:E43"/>
    <mergeCell ref="F38:F43"/>
    <mergeCell ref="G38:G43"/>
    <mergeCell ref="H38:H43"/>
    <mergeCell ref="B38:B43"/>
    <mergeCell ref="A50:A55"/>
    <mergeCell ref="C55:G55"/>
    <mergeCell ref="B49:B55"/>
    <mergeCell ref="J65:J68"/>
    <mergeCell ref="A57:A62"/>
    <mergeCell ref="B57:B62"/>
    <mergeCell ref="I58:I62"/>
    <mergeCell ref="A64:A68"/>
    <mergeCell ref="B70:B74"/>
    <mergeCell ref="C74:G74"/>
    <mergeCell ref="B64:B68"/>
    <mergeCell ref="K65:K68"/>
    <mergeCell ref="K58:K62"/>
    <mergeCell ref="I65:I68"/>
    <mergeCell ref="J58:J62"/>
    <mergeCell ref="J105:J106"/>
    <mergeCell ref="B69:J69"/>
    <mergeCell ref="A82:A83"/>
    <mergeCell ref="B82:B83"/>
    <mergeCell ref="A76:A80"/>
    <mergeCell ref="B76:B80"/>
    <mergeCell ref="I103:I104"/>
    <mergeCell ref="A103:A105"/>
    <mergeCell ref="J96:J97"/>
    <mergeCell ref="A70:A74"/>
    <mergeCell ref="C111:J111"/>
    <mergeCell ref="B89:B90"/>
    <mergeCell ref="B102:J102"/>
    <mergeCell ref="B88:J88"/>
    <mergeCell ref="I100:I101"/>
    <mergeCell ref="J100:J101"/>
    <mergeCell ref="B103:B105"/>
    <mergeCell ref="F98:F99"/>
    <mergeCell ref="G98:G99"/>
    <mergeCell ref="I96:I97"/>
    <mergeCell ref="K105:K106"/>
    <mergeCell ref="C106:G106"/>
    <mergeCell ref="G103:G104"/>
    <mergeCell ref="H103:H104"/>
    <mergeCell ref="I105:I106"/>
    <mergeCell ref="D103:D104"/>
    <mergeCell ref="E103:E104"/>
    <mergeCell ref="F103:F104"/>
    <mergeCell ref="J103:J104"/>
    <mergeCell ref="K103:K104"/>
    <mergeCell ref="K100:K101"/>
    <mergeCell ref="C101:G101"/>
    <mergeCell ref="K96:K97"/>
    <mergeCell ref="A98:A100"/>
    <mergeCell ref="B98:B100"/>
    <mergeCell ref="H98:H99"/>
    <mergeCell ref="A95:A96"/>
    <mergeCell ref="B95:B96"/>
    <mergeCell ref="D98:D99"/>
    <mergeCell ref="E98:E99"/>
    <mergeCell ref="A3:K3"/>
    <mergeCell ref="B4:K4"/>
    <mergeCell ref="A5:K5"/>
    <mergeCell ref="B6:K6"/>
    <mergeCell ref="B7:K7"/>
    <mergeCell ref="B8:K8"/>
    <mergeCell ref="B15:K15"/>
    <mergeCell ref="B16:K16"/>
    <mergeCell ref="B17:K17"/>
    <mergeCell ref="B9:K9"/>
    <mergeCell ref="B10:K10"/>
    <mergeCell ref="B11:K11"/>
    <mergeCell ref="B12:K12"/>
    <mergeCell ref="B13:K13"/>
    <mergeCell ref="B14:K14"/>
  </mergeCells>
  <printOptions horizontalCentered="1"/>
  <pageMargins left="0.3937007874015748" right="0.3937007874015748"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1:Q126"/>
  <sheetViews>
    <sheetView view="pageBreakPreview" zoomScaleSheetLayoutView="100" zoomScalePageLayoutView="0" workbookViewId="0" topLeftCell="A87">
      <selection activeCell="K123" sqref="K123"/>
    </sheetView>
  </sheetViews>
  <sheetFormatPr defaultColWidth="9.140625" defaultRowHeight="15"/>
  <cols>
    <col min="1" max="1" width="4.00390625" style="258" customWidth="1"/>
    <col min="2" max="2" width="7.140625" style="258" customWidth="1"/>
    <col min="3" max="3" width="39.28125" style="254" customWidth="1"/>
    <col min="4" max="4" width="6.8515625" style="258" hidden="1" customWidth="1"/>
    <col min="5" max="5" width="7.28125" style="258" hidden="1" customWidth="1"/>
    <col min="6" max="6" width="5.57421875" style="260" hidden="1" customWidth="1"/>
    <col min="7" max="7" width="8.7109375" style="260" hidden="1" customWidth="1"/>
    <col min="8" max="8" width="10.28125" style="258" customWidth="1"/>
    <col min="9" max="9" width="9.57421875" style="263" customWidth="1"/>
    <col min="10" max="10" width="8.00390625" style="258" customWidth="1"/>
    <col min="11" max="11" width="11.421875" style="264" customWidth="1"/>
    <col min="12" max="12" width="9.140625" style="258" customWidth="1"/>
    <col min="13" max="13" width="11.140625" style="258" bestFit="1" customWidth="1"/>
    <col min="14" max="15" width="10.140625" style="258" bestFit="1" customWidth="1"/>
    <col min="16" max="16384" width="9.140625" style="258" customWidth="1"/>
  </cols>
  <sheetData>
    <row r="1" spans="1:11" s="257" customFormat="1" ht="36.75" customHeight="1">
      <c r="A1" s="722" t="str">
        <f>'Road 1'!A1:K1</f>
        <v>PROPOSED ROAD FROM ALONG THE NALLA (GHODA HOSPITAL TO GHANTAGHAR ROAD) JABALPUR (M.P.)</v>
      </c>
      <c r="B1" s="723"/>
      <c r="C1" s="723"/>
      <c r="D1" s="723"/>
      <c r="E1" s="723"/>
      <c r="F1" s="723"/>
      <c r="G1" s="723"/>
      <c r="H1" s="723"/>
      <c r="I1" s="723"/>
      <c r="J1" s="723"/>
      <c r="K1" s="724"/>
    </row>
    <row r="2" spans="1:11" s="257" customFormat="1" ht="15" customHeight="1">
      <c r="A2" s="725" t="s">
        <v>270</v>
      </c>
      <c r="B2" s="726"/>
      <c r="C2" s="726"/>
      <c r="D2" s="726"/>
      <c r="E2" s="726"/>
      <c r="F2" s="726"/>
      <c r="G2" s="726"/>
      <c r="H2" s="726"/>
      <c r="I2" s="726"/>
      <c r="J2" s="726"/>
      <c r="K2" s="727"/>
    </row>
    <row r="3" spans="1:11" s="265" customFormat="1" ht="12" customHeight="1">
      <c r="A3" s="717" t="s">
        <v>275</v>
      </c>
      <c r="B3" s="718"/>
      <c r="C3" s="718"/>
      <c r="D3" s="718"/>
      <c r="E3" s="718"/>
      <c r="F3" s="718"/>
      <c r="G3" s="718"/>
      <c r="H3" s="718"/>
      <c r="I3" s="718"/>
      <c r="J3" s="718"/>
      <c r="K3" s="719"/>
    </row>
    <row r="4" spans="1:11" s="265" customFormat="1" ht="12" customHeight="1">
      <c r="A4" s="717" t="s">
        <v>339</v>
      </c>
      <c r="B4" s="718"/>
      <c r="C4" s="718"/>
      <c r="D4" s="718"/>
      <c r="E4" s="718"/>
      <c r="F4" s="718"/>
      <c r="G4" s="718"/>
      <c r="H4" s="718"/>
      <c r="I4" s="718"/>
      <c r="J4" s="718"/>
      <c r="K4" s="719"/>
    </row>
    <row r="5" spans="1:11" s="265" customFormat="1" ht="12" customHeight="1">
      <c r="A5" s="435"/>
      <c r="B5" s="436"/>
      <c r="C5" s="436"/>
      <c r="D5" s="436"/>
      <c r="E5" s="436"/>
      <c r="F5" s="436"/>
      <c r="G5" s="436"/>
      <c r="H5" s="436"/>
      <c r="I5" s="436"/>
      <c r="J5" s="436"/>
      <c r="K5" s="437"/>
    </row>
    <row r="6" spans="1:11" s="265" customFormat="1" ht="12" customHeight="1">
      <c r="A6" s="183" t="s">
        <v>68</v>
      </c>
      <c r="B6" s="436"/>
      <c r="C6" s="436"/>
      <c r="D6" s="436"/>
      <c r="E6" s="436"/>
      <c r="F6" s="436"/>
      <c r="G6" s="436"/>
      <c r="H6" s="436"/>
      <c r="I6" s="436"/>
      <c r="J6" s="436"/>
      <c r="K6" s="437"/>
    </row>
    <row r="7" spans="1:11" s="265" customFormat="1" ht="12" customHeight="1">
      <c r="A7" s="435" t="s">
        <v>334</v>
      </c>
      <c r="B7" s="436"/>
      <c r="C7" s="436"/>
      <c r="D7" s="436"/>
      <c r="E7" s="436"/>
      <c r="F7" s="436"/>
      <c r="G7" s="436"/>
      <c r="H7" s="436"/>
      <c r="I7" s="436"/>
      <c r="J7" s="436"/>
      <c r="K7" s="437"/>
    </row>
    <row r="8" spans="1:11" s="265" customFormat="1" ht="12" customHeight="1">
      <c r="A8" s="435" t="s">
        <v>332</v>
      </c>
      <c r="B8" s="436"/>
      <c r="C8" s="436"/>
      <c r="D8" s="436"/>
      <c r="E8" s="436"/>
      <c r="F8" s="436"/>
      <c r="G8" s="436"/>
      <c r="H8" s="436"/>
      <c r="I8" s="436"/>
      <c r="J8" s="436"/>
      <c r="K8" s="437"/>
    </row>
    <row r="9" spans="1:11" s="265" customFormat="1" ht="12" customHeight="1">
      <c r="A9" s="186"/>
      <c r="B9" s="184"/>
      <c r="C9" s="184"/>
      <c r="D9" s="184"/>
      <c r="E9" s="184"/>
      <c r="F9" s="184"/>
      <c r="G9" s="184"/>
      <c r="H9" s="184"/>
      <c r="I9" s="184"/>
      <c r="J9" s="184"/>
      <c r="K9" s="185"/>
    </row>
    <row r="10" spans="1:11" s="259" customFormat="1" ht="18" customHeight="1">
      <c r="A10" s="728" t="s">
        <v>69</v>
      </c>
      <c r="B10" s="729"/>
      <c r="C10" s="729"/>
      <c r="D10" s="729"/>
      <c r="E10" s="729"/>
      <c r="F10" s="729"/>
      <c r="G10" s="729"/>
      <c r="H10" s="729"/>
      <c r="I10" s="729"/>
      <c r="J10" s="729"/>
      <c r="K10" s="730"/>
    </row>
    <row r="11" spans="1:11" ht="15">
      <c r="A11" s="731" t="s">
        <v>47</v>
      </c>
      <c r="B11" s="732" t="s">
        <v>61</v>
      </c>
      <c r="C11" s="731" t="s">
        <v>10</v>
      </c>
      <c r="D11" s="738" t="s">
        <v>11</v>
      </c>
      <c r="E11" s="738"/>
      <c r="F11" s="738"/>
      <c r="G11" s="738"/>
      <c r="H11" s="738"/>
      <c r="I11" s="735" t="s">
        <v>12</v>
      </c>
      <c r="J11" s="737" t="s">
        <v>9</v>
      </c>
      <c r="K11" s="720" t="s">
        <v>3</v>
      </c>
    </row>
    <row r="12" spans="1:11" ht="35.25" customHeight="1">
      <c r="A12" s="731"/>
      <c r="B12" s="732"/>
      <c r="C12" s="731"/>
      <c r="D12" s="90" t="s">
        <v>5</v>
      </c>
      <c r="E12" s="90" t="s">
        <v>13</v>
      </c>
      <c r="F12" s="91" t="s">
        <v>14</v>
      </c>
      <c r="G12" s="91" t="s">
        <v>15</v>
      </c>
      <c r="H12" s="90" t="s">
        <v>4</v>
      </c>
      <c r="I12" s="736"/>
      <c r="J12" s="737"/>
      <c r="K12" s="721"/>
    </row>
    <row r="13" spans="1:11" ht="15" customHeight="1">
      <c r="A13" s="99" t="s">
        <v>16</v>
      </c>
      <c r="B13" s="684" t="s">
        <v>70</v>
      </c>
      <c r="C13" s="459" t="s">
        <v>71</v>
      </c>
      <c r="D13" s="687"/>
      <c r="E13" s="696"/>
      <c r="F13" s="711"/>
      <c r="G13" s="691" t="s">
        <v>240</v>
      </c>
      <c r="H13" s="710"/>
      <c r="I13" s="688"/>
      <c r="J13" s="693"/>
      <c r="K13" s="701"/>
    </row>
    <row r="14" spans="1:11" ht="65.25" customHeight="1">
      <c r="A14" s="704"/>
      <c r="B14" s="685"/>
      <c r="C14" s="706" t="s">
        <v>72</v>
      </c>
      <c r="D14" s="687"/>
      <c r="E14" s="696"/>
      <c r="F14" s="712"/>
      <c r="G14" s="692"/>
      <c r="H14" s="710"/>
      <c r="I14" s="689"/>
      <c r="J14" s="694"/>
      <c r="K14" s="702"/>
    </row>
    <row r="15" spans="1:11" ht="15">
      <c r="A15" s="705"/>
      <c r="B15" s="685"/>
      <c r="C15" s="707"/>
      <c r="D15" s="687"/>
      <c r="E15" s="696"/>
      <c r="F15" s="713"/>
      <c r="G15" s="692"/>
      <c r="H15" s="710"/>
      <c r="I15" s="690"/>
      <c r="J15" s="695"/>
      <c r="K15" s="703"/>
    </row>
    <row r="16" spans="1:11" ht="15">
      <c r="A16" s="705"/>
      <c r="B16" s="685"/>
      <c r="C16" s="443" t="s">
        <v>253</v>
      </c>
      <c r="D16" s="411"/>
      <c r="E16" s="412"/>
      <c r="F16" s="434"/>
      <c r="G16" s="418"/>
      <c r="H16" s="430"/>
      <c r="I16" s="416"/>
      <c r="J16" s="423"/>
      <c r="K16" s="426"/>
    </row>
    <row r="17" spans="1:11" ht="15" customHeight="1">
      <c r="A17" s="705"/>
      <c r="B17" s="685"/>
      <c r="C17" s="448" t="s">
        <v>333</v>
      </c>
      <c r="D17" s="187">
        <v>1</v>
      </c>
      <c r="E17" s="187">
        <v>540</v>
      </c>
      <c r="F17" s="188">
        <v>1</v>
      </c>
      <c r="G17" s="417">
        <v>0.95</v>
      </c>
      <c r="H17" s="189">
        <f>G17*F17*E17*D17</f>
        <v>513</v>
      </c>
      <c r="I17" s="550"/>
      <c r="J17" s="226"/>
      <c r="K17" s="481"/>
    </row>
    <row r="18" spans="1:11" ht="15" customHeight="1">
      <c r="A18" s="705"/>
      <c r="B18" s="685"/>
      <c r="C18" s="443" t="s">
        <v>254</v>
      </c>
      <c r="F18" s="258"/>
      <c r="G18" s="258"/>
      <c r="I18" s="550"/>
      <c r="J18" s="226"/>
      <c r="K18" s="481"/>
    </row>
    <row r="19" spans="1:11" ht="15" customHeight="1">
      <c r="A19" s="705"/>
      <c r="B19" s="685"/>
      <c r="C19" s="448" t="str">
        <f>C17</f>
        <v>At CH. 0 to 540m=540m.</v>
      </c>
      <c r="D19" s="187">
        <v>1</v>
      </c>
      <c r="E19" s="187">
        <f>E17</f>
        <v>540</v>
      </c>
      <c r="F19" s="188">
        <v>1.4</v>
      </c>
      <c r="G19" s="417">
        <v>1.5</v>
      </c>
      <c r="H19" s="189">
        <f>G19*F19*E19*D19</f>
        <v>1133.9999999999998</v>
      </c>
      <c r="I19" s="550"/>
      <c r="J19" s="226"/>
      <c r="K19" s="481"/>
    </row>
    <row r="20" spans="1:11" ht="15" customHeight="1">
      <c r="A20" s="705"/>
      <c r="B20" s="686"/>
      <c r="C20" s="447" t="s">
        <v>73</v>
      </c>
      <c r="D20" s="112"/>
      <c r="E20" s="112"/>
      <c r="F20" s="417"/>
      <c r="G20" s="417"/>
      <c r="H20" s="190">
        <f>SUM(H17:H19)</f>
        <v>1646.9999999999998</v>
      </c>
      <c r="I20" s="551">
        <v>116.1</v>
      </c>
      <c r="J20" s="552" t="s">
        <v>62</v>
      </c>
      <c r="K20" s="482">
        <f>I20*H20</f>
        <v>191216.69999999995</v>
      </c>
    </row>
    <row r="21" spans="1:11" ht="15">
      <c r="A21" s="432"/>
      <c r="B21" s="681" t="s">
        <v>341</v>
      </c>
      <c r="C21" s="682"/>
      <c r="D21" s="682"/>
      <c r="E21" s="682"/>
      <c r="F21" s="682"/>
      <c r="G21" s="682"/>
      <c r="H21" s="682"/>
      <c r="I21" s="682"/>
      <c r="J21" s="683"/>
      <c r="K21" s="420"/>
    </row>
    <row r="22" spans="1:11" ht="15" customHeight="1" hidden="1">
      <c r="A22" s="99" t="s">
        <v>17</v>
      </c>
      <c r="B22" s="684" t="s">
        <v>126</v>
      </c>
      <c r="C22" s="459" t="s">
        <v>224</v>
      </c>
      <c r="D22" s="687"/>
      <c r="E22" s="696"/>
      <c r="F22" s="692"/>
      <c r="G22" s="691"/>
      <c r="H22" s="710"/>
      <c r="I22" s="688"/>
      <c r="J22" s="693"/>
      <c r="K22" s="701"/>
    </row>
    <row r="23" spans="1:11" ht="25.5" customHeight="1" hidden="1">
      <c r="A23" s="704"/>
      <c r="B23" s="685"/>
      <c r="C23" s="706" t="s">
        <v>127</v>
      </c>
      <c r="D23" s="687"/>
      <c r="E23" s="696"/>
      <c r="F23" s="692"/>
      <c r="G23" s="691"/>
      <c r="H23" s="710"/>
      <c r="I23" s="689"/>
      <c r="J23" s="694"/>
      <c r="K23" s="702"/>
    </row>
    <row r="24" spans="1:11" ht="132" customHeight="1" hidden="1">
      <c r="A24" s="705"/>
      <c r="B24" s="685"/>
      <c r="C24" s="707"/>
      <c r="D24" s="687"/>
      <c r="E24" s="696"/>
      <c r="F24" s="692"/>
      <c r="G24" s="691"/>
      <c r="H24" s="710"/>
      <c r="I24" s="690"/>
      <c r="J24" s="695"/>
      <c r="K24" s="703"/>
    </row>
    <row r="25" spans="1:11" ht="12.75" customHeight="1" hidden="1">
      <c r="A25" s="705"/>
      <c r="B25" s="685"/>
      <c r="C25" s="452" t="s">
        <v>124</v>
      </c>
      <c r="D25" s="191"/>
      <c r="E25" s="192"/>
      <c r="F25" s="193"/>
      <c r="G25" s="193"/>
      <c r="H25" s="194"/>
      <c r="I25" s="416"/>
      <c r="J25" s="423"/>
      <c r="K25" s="426"/>
    </row>
    <row r="26" spans="1:11" ht="12.75" customHeight="1" hidden="1">
      <c r="A26" s="705"/>
      <c r="B26" s="685"/>
      <c r="C26" s="452" t="s">
        <v>78</v>
      </c>
      <c r="D26" s="191">
        <v>2</v>
      </c>
      <c r="E26" s="108">
        <v>248</v>
      </c>
      <c r="F26" s="193">
        <v>1</v>
      </c>
      <c r="G26" s="193">
        <v>0.15</v>
      </c>
      <c r="H26" s="194">
        <f>G26*F26*E26*D26</f>
        <v>74.39999999999999</v>
      </c>
      <c r="I26" s="416"/>
      <c r="J26" s="423"/>
      <c r="K26" s="426"/>
    </row>
    <row r="27" spans="1:11" ht="15" customHeight="1" hidden="1">
      <c r="A27" s="705"/>
      <c r="B27" s="685"/>
      <c r="C27" s="448" t="s">
        <v>79</v>
      </c>
      <c r="D27" s="195">
        <v>4</v>
      </c>
      <c r="E27" s="196">
        <v>248</v>
      </c>
      <c r="F27" s="188">
        <v>0.15</v>
      </c>
      <c r="G27" s="417">
        <v>0.8</v>
      </c>
      <c r="H27" s="189">
        <f>G27*F27*E27*D27</f>
        <v>119.03999999999999</v>
      </c>
      <c r="I27" s="698">
        <v>234</v>
      </c>
      <c r="J27" s="694" t="s">
        <v>62</v>
      </c>
      <c r="K27" s="679">
        <f>I27*H28</f>
        <v>45264.96</v>
      </c>
    </row>
    <row r="28" spans="1:11" ht="15" customHeight="1" hidden="1">
      <c r="A28" s="705"/>
      <c r="B28" s="686"/>
      <c r="C28" s="447" t="s">
        <v>73</v>
      </c>
      <c r="D28" s="112"/>
      <c r="E28" s="112"/>
      <c r="F28" s="417"/>
      <c r="G28" s="417"/>
      <c r="H28" s="190">
        <f>SUM(H26:H27)</f>
        <v>193.44</v>
      </c>
      <c r="I28" s="699"/>
      <c r="J28" s="695"/>
      <c r="K28" s="680"/>
    </row>
    <row r="29" spans="1:11" ht="15" hidden="1">
      <c r="A29" s="197"/>
      <c r="B29" s="197"/>
      <c r="C29" s="407"/>
      <c r="D29" s="112"/>
      <c r="E29" s="112"/>
      <c r="F29" s="417"/>
      <c r="G29" s="417"/>
      <c r="H29" s="430"/>
      <c r="I29" s="430"/>
      <c r="J29" s="198"/>
      <c r="K29" s="103"/>
    </row>
    <row r="30" spans="1:11" s="207" customFormat="1" ht="12" customHeight="1">
      <c r="A30" s="79" t="s">
        <v>17</v>
      </c>
      <c r="B30" s="708" t="s">
        <v>232</v>
      </c>
      <c r="C30" s="457" t="s">
        <v>233</v>
      </c>
      <c r="D30" s="199"/>
      <c r="E30" s="200"/>
      <c r="F30" s="201"/>
      <c r="G30" s="202"/>
      <c r="H30" s="203"/>
      <c r="I30" s="204"/>
      <c r="J30" s="205"/>
      <c r="K30" s="206"/>
    </row>
    <row r="31" spans="1:11" s="207" customFormat="1" ht="53.25" customHeight="1">
      <c r="A31" s="208"/>
      <c r="B31" s="709"/>
      <c r="C31" s="458" t="s">
        <v>231</v>
      </c>
      <c r="D31" s="199"/>
      <c r="E31" s="200"/>
      <c r="F31" s="201"/>
      <c r="G31" s="202"/>
      <c r="H31" s="203"/>
      <c r="I31" s="204"/>
      <c r="J31" s="205"/>
      <c r="K31" s="206"/>
    </row>
    <row r="32" spans="1:11" ht="15" hidden="1">
      <c r="A32" s="209"/>
      <c r="B32" s="431"/>
      <c r="C32" s="443" t="str">
        <f>C16</f>
        <v>Drain </v>
      </c>
      <c r="F32" s="258"/>
      <c r="G32" s="258"/>
      <c r="I32" s="697">
        <v>565.2</v>
      </c>
      <c r="J32" s="693" t="s">
        <v>62</v>
      </c>
      <c r="K32" s="700">
        <f>I32*H36</f>
        <v>73249.92</v>
      </c>
    </row>
    <row r="33" spans="1:11" ht="15" customHeight="1" hidden="1">
      <c r="A33" s="209"/>
      <c r="B33" s="431"/>
      <c r="C33" s="448" t="str">
        <f>C17</f>
        <v>At CH. 0 to 540m=540m.</v>
      </c>
      <c r="D33" s="187">
        <v>1</v>
      </c>
      <c r="E33" s="187">
        <f>E17</f>
        <v>540</v>
      </c>
      <c r="F33" s="201">
        <f>F17</f>
        <v>1</v>
      </c>
      <c r="G33" s="202">
        <v>0.1</v>
      </c>
      <c r="H33" s="189">
        <f>G33*F33*E33*D33</f>
        <v>54</v>
      </c>
      <c r="I33" s="698"/>
      <c r="J33" s="694"/>
      <c r="K33" s="679"/>
    </row>
    <row r="34" spans="1:11" ht="15" customHeight="1" hidden="1">
      <c r="A34" s="209"/>
      <c r="B34" s="431"/>
      <c r="C34" s="443" t="str">
        <f>C18</f>
        <v>Service Duct</v>
      </c>
      <c r="D34" s="187"/>
      <c r="E34" s="187"/>
      <c r="F34" s="201"/>
      <c r="G34" s="202"/>
      <c r="H34" s="189"/>
      <c r="I34" s="698"/>
      <c r="J34" s="694"/>
      <c r="K34" s="679"/>
    </row>
    <row r="35" spans="1:11" ht="15" customHeight="1" hidden="1">
      <c r="A35" s="209"/>
      <c r="B35" s="431"/>
      <c r="C35" s="448" t="str">
        <f>C19</f>
        <v>At CH. 0 to 540m=540m.</v>
      </c>
      <c r="D35" s="187">
        <v>1</v>
      </c>
      <c r="E35" s="187">
        <f>E17</f>
        <v>540</v>
      </c>
      <c r="F35" s="188">
        <f>F19</f>
        <v>1.4</v>
      </c>
      <c r="G35" s="202">
        <v>0.1</v>
      </c>
      <c r="H35" s="189">
        <f>G35*F35*E35*D35</f>
        <v>75.6</v>
      </c>
      <c r="I35" s="698"/>
      <c r="J35" s="694"/>
      <c r="K35" s="679"/>
    </row>
    <row r="36" spans="1:11" ht="15" customHeight="1">
      <c r="A36" s="209"/>
      <c r="B36" s="431"/>
      <c r="C36" s="447" t="s">
        <v>2</v>
      </c>
      <c r="D36" s="112"/>
      <c r="E36" s="112"/>
      <c r="F36" s="417"/>
      <c r="G36" s="417"/>
      <c r="H36" s="190">
        <f>SUM(H33:H35)</f>
        <v>129.6</v>
      </c>
      <c r="I36" s="699"/>
      <c r="J36" s="695"/>
      <c r="K36" s="680"/>
    </row>
    <row r="37" spans="1:11" s="207" customFormat="1" ht="12.75">
      <c r="A37" s="210"/>
      <c r="B37" s="211"/>
      <c r="C37" s="408"/>
      <c r="D37" s="112"/>
      <c r="E37" s="112"/>
      <c r="F37" s="417"/>
      <c r="G37" s="417"/>
      <c r="H37" s="190"/>
      <c r="I37" s="429"/>
      <c r="J37" s="424"/>
      <c r="K37" s="421"/>
    </row>
    <row r="38" spans="1:11" s="207" customFormat="1" ht="12.75" customHeight="1">
      <c r="A38" s="210"/>
      <c r="B38" s="211"/>
      <c r="C38" s="454" t="s">
        <v>75</v>
      </c>
      <c r="D38" s="212"/>
      <c r="E38" s="112"/>
      <c r="F38" s="213"/>
      <c r="G38" s="213"/>
      <c r="H38" s="430"/>
      <c r="I38" s="214"/>
      <c r="J38" s="112"/>
      <c r="K38" s="103"/>
    </row>
    <row r="39" spans="1:11" ht="64.5" customHeight="1">
      <c r="A39" s="743" t="s">
        <v>48</v>
      </c>
      <c r="B39" s="684" t="s">
        <v>74</v>
      </c>
      <c r="C39" s="458" t="s">
        <v>76</v>
      </c>
      <c r="D39" s="212"/>
      <c r="E39" s="112"/>
      <c r="F39" s="213"/>
      <c r="G39" s="213"/>
      <c r="H39" s="430"/>
      <c r="I39" s="214"/>
      <c r="J39" s="112"/>
      <c r="K39" s="103"/>
    </row>
    <row r="40" spans="1:11" ht="15" hidden="1">
      <c r="A40" s="744"/>
      <c r="B40" s="685"/>
      <c r="C40" s="443" t="str">
        <f>C32</f>
        <v>Drain </v>
      </c>
      <c r="F40" s="258"/>
      <c r="G40" s="258"/>
      <c r="I40" s="416"/>
      <c r="J40" s="423"/>
      <c r="K40" s="426"/>
    </row>
    <row r="41" spans="1:11" ht="15" customHeight="1" hidden="1">
      <c r="A41" s="744"/>
      <c r="B41" s="685"/>
      <c r="C41" s="448" t="str">
        <f>C33</f>
        <v>At CH. 0 to 540m=540m.</v>
      </c>
      <c r="D41" s="215">
        <v>1</v>
      </c>
      <c r="E41" s="187">
        <f>E17</f>
        <v>540</v>
      </c>
      <c r="F41" s="417">
        <f>F17</f>
        <v>1</v>
      </c>
      <c r="G41" s="188">
        <v>0.1</v>
      </c>
      <c r="H41" s="189">
        <f>G41*F41*E41*D41</f>
        <v>54</v>
      </c>
      <c r="I41" s="416"/>
      <c r="J41" s="423"/>
      <c r="K41" s="426"/>
    </row>
    <row r="42" spans="1:11" ht="15" customHeight="1" hidden="1">
      <c r="A42" s="744"/>
      <c r="B42" s="685"/>
      <c r="C42" s="443" t="str">
        <f>C34</f>
        <v>Service Duct</v>
      </c>
      <c r="D42" s="215"/>
      <c r="E42" s="187"/>
      <c r="F42" s="417"/>
      <c r="G42" s="188"/>
      <c r="H42" s="189"/>
      <c r="I42" s="416"/>
      <c r="J42" s="423"/>
      <c r="K42" s="426"/>
    </row>
    <row r="43" spans="1:11" ht="15" customHeight="1" hidden="1">
      <c r="A43" s="744"/>
      <c r="B43" s="685"/>
      <c r="C43" s="448" t="str">
        <f>C35</f>
        <v>At CH. 0 to 540m=540m.</v>
      </c>
      <c r="D43" s="187">
        <v>1</v>
      </c>
      <c r="E43" s="187">
        <f>E17</f>
        <v>540</v>
      </c>
      <c r="F43" s="188">
        <f>F19</f>
        <v>1.4</v>
      </c>
      <c r="G43" s="202">
        <v>0.1</v>
      </c>
      <c r="H43" s="189">
        <f>G43*F43*E43*D43</f>
        <v>75.6</v>
      </c>
      <c r="I43" s="416"/>
      <c r="J43" s="423"/>
      <c r="K43" s="426"/>
    </row>
    <row r="44" spans="1:11" ht="15" customHeight="1">
      <c r="A44" s="745"/>
      <c r="B44" s="686"/>
      <c r="C44" s="447" t="s">
        <v>77</v>
      </c>
      <c r="D44" s="112"/>
      <c r="E44" s="112"/>
      <c r="F44" s="417"/>
      <c r="G44" s="417"/>
      <c r="H44" s="190">
        <f>SUM(H41:H43)</f>
        <v>129.6</v>
      </c>
      <c r="I44" s="549">
        <v>3175.2</v>
      </c>
      <c r="J44" s="424" t="s">
        <v>62</v>
      </c>
      <c r="K44" s="421">
        <f>I44*H44</f>
        <v>411505.92</v>
      </c>
    </row>
    <row r="45" spans="1:11" ht="15">
      <c r="A45" s="359"/>
      <c r="B45" s="272"/>
      <c r="C45" s="408"/>
      <c r="D45" s="112"/>
      <c r="E45" s="112"/>
      <c r="F45" s="417"/>
      <c r="G45" s="417"/>
      <c r="H45" s="190"/>
      <c r="I45" s="429"/>
      <c r="J45" s="424"/>
      <c r="K45" s="421"/>
    </row>
    <row r="46" spans="1:11" ht="15" customHeight="1">
      <c r="A46" s="216"/>
      <c r="B46" s="414"/>
      <c r="C46" s="454" t="s">
        <v>58</v>
      </c>
      <c r="D46" s="212"/>
      <c r="E46" s="112"/>
      <c r="F46" s="193"/>
      <c r="G46" s="193"/>
      <c r="H46" s="430"/>
      <c r="I46" s="217"/>
      <c r="J46" s="112"/>
      <c r="K46" s="218"/>
    </row>
    <row r="47" spans="1:11" ht="60.75" customHeight="1">
      <c r="A47" s="266" t="s">
        <v>18</v>
      </c>
      <c r="B47" s="684" t="s">
        <v>57</v>
      </c>
      <c r="C47" s="450" t="s">
        <v>59</v>
      </c>
      <c r="D47" s="219"/>
      <c r="E47" s="193"/>
      <c r="F47" s="193"/>
      <c r="G47" s="193"/>
      <c r="H47" s="430"/>
      <c r="I47" s="1017">
        <v>4255.2</v>
      </c>
      <c r="J47" s="693" t="s">
        <v>0</v>
      </c>
      <c r="K47" s="700">
        <f>I47*H61</f>
        <v>2987150.4</v>
      </c>
    </row>
    <row r="48" spans="1:11" ht="15">
      <c r="A48" s="714"/>
      <c r="B48" s="685"/>
      <c r="C48" s="443" t="str">
        <f>C40</f>
        <v>Drain </v>
      </c>
      <c r="D48" s="220"/>
      <c r="E48" s="221"/>
      <c r="F48" s="189"/>
      <c r="G48" s="189"/>
      <c r="H48" s="189"/>
      <c r="I48" s="1018"/>
      <c r="J48" s="694"/>
      <c r="K48" s="679"/>
    </row>
    <row r="49" spans="1:11" ht="12.75" customHeight="1" hidden="1">
      <c r="A49" s="715"/>
      <c r="B49" s="685"/>
      <c r="C49" s="448" t="str">
        <f>C17</f>
        <v>At CH. 0 to 540m=540m.</v>
      </c>
      <c r="D49" s="220"/>
      <c r="E49" s="192"/>
      <c r="F49" s="193"/>
      <c r="G49" s="193"/>
      <c r="H49" s="189"/>
      <c r="I49" s="1018"/>
      <c r="J49" s="694"/>
      <c r="K49" s="679"/>
    </row>
    <row r="50" spans="1:11" ht="12.75" customHeight="1" hidden="1">
      <c r="A50" s="715"/>
      <c r="B50" s="685"/>
      <c r="C50" s="452" t="s">
        <v>78</v>
      </c>
      <c r="D50" s="220">
        <v>1</v>
      </c>
      <c r="E50" s="192">
        <f>E17</f>
        <v>540</v>
      </c>
      <c r="F50" s="193">
        <v>0.9</v>
      </c>
      <c r="G50" s="193">
        <v>0.2</v>
      </c>
      <c r="H50" s="189">
        <f>G50*F50*E50*D50</f>
        <v>97.20000000000002</v>
      </c>
      <c r="I50" s="1018"/>
      <c r="J50" s="694"/>
      <c r="K50" s="679"/>
    </row>
    <row r="51" spans="1:11" ht="12.75" customHeight="1" hidden="1">
      <c r="A51" s="715"/>
      <c r="B51" s="685"/>
      <c r="C51" s="452" t="s">
        <v>79</v>
      </c>
      <c r="D51" s="222" t="s">
        <v>256</v>
      </c>
      <c r="E51" s="192">
        <f>E17</f>
        <v>540</v>
      </c>
      <c r="F51" s="193">
        <v>0.2</v>
      </c>
      <c r="G51" s="193">
        <v>0.6</v>
      </c>
      <c r="H51" s="189">
        <f>G51*F51*E51*2</f>
        <v>129.6</v>
      </c>
      <c r="I51" s="1018"/>
      <c r="J51" s="694"/>
      <c r="K51" s="679"/>
    </row>
    <row r="52" spans="1:11" ht="12.75" customHeight="1" hidden="1">
      <c r="A52" s="715"/>
      <c r="B52" s="685"/>
      <c r="C52" s="455" t="str">
        <f>C18</f>
        <v>Service Duct</v>
      </c>
      <c r="D52" s="222"/>
      <c r="E52" s="192"/>
      <c r="F52" s="193"/>
      <c r="G52" s="193"/>
      <c r="H52" s="189"/>
      <c r="I52" s="1018"/>
      <c r="J52" s="694"/>
      <c r="K52" s="679"/>
    </row>
    <row r="53" spans="1:11" ht="12.75" customHeight="1" hidden="1">
      <c r="A53" s="715"/>
      <c r="B53" s="685"/>
      <c r="C53" s="452" t="str">
        <f>C19</f>
        <v>At CH. 0 to 540m=540m.</v>
      </c>
      <c r="D53" s="222"/>
      <c r="E53" s="192"/>
      <c r="F53" s="193"/>
      <c r="G53" s="193"/>
      <c r="H53" s="189"/>
      <c r="I53" s="1018"/>
      <c r="J53" s="694"/>
      <c r="K53" s="679"/>
    </row>
    <row r="54" spans="1:11" ht="12.75" customHeight="1" hidden="1">
      <c r="A54" s="715"/>
      <c r="B54" s="685"/>
      <c r="C54" s="452" t="s">
        <v>78</v>
      </c>
      <c r="D54" s="222">
        <v>1</v>
      </c>
      <c r="E54" s="192">
        <f>E17</f>
        <v>540</v>
      </c>
      <c r="F54" s="193">
        <v>1.3</v>
      </c>
      <c r="G54" s="193">
        <v>0.2</v>
      </c>
      <c r="H54" s="189">
        <f>G54*F54*E54*1</f>
        <v>140.4</v>
      </c>
      <c r="I54" s="1018"/>
      <c r="J54" s="694"/>
      <c r="K54" s="679"/>
    </row>
    <row r="55" spans="1:11" ht="12.75" customHeight="1" hidden="1">
      <c r="A55" s="715"/>
      <c r="B55" s="685"/>
      <c r="C55" s="452" t="s">
        <v>79</v>
      </c>
      <c r="D55" s="222" t="s">
        <v>257</v>
      </c>
      <c r="E55" s="192">
        <f>E17</f>
        <v>540</v>
      </c>
      <c r="F55" s="193">
        <v>0.2</v>
      </c>
      <c r="G55" s="193">
        <v>1.1</v>
      </c>
      <c r="H55" s="189">
        <f>G55*F55*E55*1</f>
        <v>118.80000000000001</v>
      </c>
      <c r="I55" s="1018"/>
      <c r="J55" s="694"/>
      <c r="K55" s="679"/>
    </row>
    <row r="56" spans="1:11" ht="12.75" customHeight="1" hidden="1">
      <c r="A56" s="715"/>
      <c r="B56" s="685"/>
      <c r="C56" s="451" t="s">
        <v>243</v>
      </c>
      <c r="D56" s="222"/>
      <c r="E56" s="192"/>
      <c r="F56" s="193"/>
      <c r="G56" s="193"/>
      <c r="H56" s="189"/>
      <c r="I56" s="1018"/>
      <c r="J56" s="694"/>
      <c r="K56" s="679"/>
    </row>
    <row r="57" spans="1:11" ht="12.75" customHeight="1" hidden="1">
      <c r="A57" s="715"/>
      <c r="B57" s="685"/>
      <c r="C57" s="446" t="s">
        <v>258</v>
      </c>
      <c r="D57" s="220"/>
      <c r="E57" s="192"/>
      <c r="F57" s="193"/>
      <c r="G57" s="189"/>
      <c r="H57" s="189"/>
      <c r="I57" s="1018"/>
      <c r="J57" s="694"/>
      <c r="K57" s="679"/>
    </row>
    <row r="58" spans="1:11" ht="12.75" customHeight="1" hidden="1">
      <c r="A58" s="715"/>
      <c r="B58" s="685"/>
      <c r="C58" s="452" t="str">
        <f>C17</f>
        <v>At CH. 0 to 540m=540m.</v>
      </c>
      <c r="D58" s="220">
        <v>1</v>
      </c>
      <c r="E58" s="192">
        <f>E17</f>
        <v>540</v>
      </c>
      <c r="F58" s="193">
        <v>0.9</v>
      </c>
      <c r="G58" s="189">
        <v>0.2</v>
      </c>
      <c r="H58" s="189">
        <f>G58*F58*E58*D58</f>
        <v>97.20000000000002</v>
      </c>
      <c r="I58" s="1018"/>
      <c r="J58" s="694"/>
      <c r="K58" s="679"/>
    </row>
    <row r="59" spans="1:11" ht="12.75" customHeight="1" hidden="1">
      <c r="A59" s="715"/>
      <c r="B59" s="685"/>
      <c r="C59" s="446" t="s">
        <v>259</v>
      </c>
      <c r="H59" s="261"/>
      <c r="I59" s="1018"/>
      <c r="J59" s="694"/>
      <c r="K59" s="679"/>
    </row>
    <row r="60" spans="1:11" ht="12.75" customHeight="1" hidden="1">
      <c r="A60" s="715"/>
      <c r="B60" s="685"/>
      <c r="C60" s="446" t="str">
        <f>C17</f>
        <v>At CH. 0 to 540m=540m.</v>
      </c>
      <c r="D60" s="220">
        <v>1</v>
      </c>
      <c r="E60" s="192">
        <f>E19</f>
        <v>540</v>
      </c>
      <c r="F60" s="193">
        <v>1.1</v>
      </c>
      <c r="G60" s="189">
        <v>0.2</v>
      </c>
      <c r="H60" s="189">
        <f>G60*F60*E60*D60</f>
        <v>118.80000000000001</v>
      </c>
      <c r="I60" s="1018"/>
      <c r="J60" s="694"/>
      <c r="K60" s="679"/>
    </row>
    <row r="61" spans="1:11" ht="12.75" customHeight="1">
      <c r="A61" s="715"/>
      <c r="B61" s="685"/>
      <c r="C61" s="447" t="s">
        <v>60</v>
      </c>
      <c r="D61" s="220"/>
      <c r="E61" s="192"/>
      <c r="F61" s="193"/>
      <c r="G61" s="193"/>
      <c r="H61" s="190">
        <f>SUM(H49:H60)</f>
        <v>702</v>
      </c>
      <c r="I61" s="1019"/>
      <c r="J61" s="695"/>
      <c r="K61" s="680"/>
    </row>
    <row r="62" spans="1:11" ht="12" customHeight="1">
      <c r="A62" s="716"/>
      <c r="B62" s="686"/>
      <c r="C62" s="408"/>
      <c r="D62" s="409"/>
      <c r="E62" s="409"/>
      <c r="F62" s="409"/>
      <c r="G62" s="410"/>
      <c r="H62" s="430"/>
      <c r="I62" s="420"/>
      <c r="J62" s="423"/>
      <c r="K62" s="420"/>
    </row>
    <row r="63" spans="1:11" ht="12.75" customHeight="1">
      <c r="A63" s="433"/>
      <c r="B63" s="223"/>
      <c r="C63" s="462" t="s">
        <v>81</v>
      </c>
      <c r="D63" s="409"/>
      <c r="E63" s="409"/>
      <c r="F63" s="409"/>
      <c r="G63" s="410"/>
      <c r="H63" s="111"/>
      <c r="I63" s="425"/>
      <c r="J63" s="225"/>
      <c r="K63" s="425"/>
    </row>
    <row r="64" spans="1:11" ht="73.5" customHeight="1">
      <c r="A64" s="743" t="s">
        <v>29</v>
      </c>
      <c r="B64" s="684" t="s">
        <v>80</v>
      </c>
      <c r="C64" s="449" t="s">
        <v>82</v>
      </c>
      <c r="D64" s="109"/>
      <c r="E64" s="224"/>
      <c r="F64" s="224"/>
      <c r="G64" s="224"/>
      <c r="H64" s="430"/>
      <c r="I64" s="426"/>
      <c r="J64" s="226"/>
      <c r="K64" s="426"/>
    </row>
    <row r="65" spans="1:11" ht="24" customHeight="1">
      <c r="A65" s="744"/>
      <c r="B65" s="685"/>
      <c r="C65" s="460" t="s">
        <v>83</v>
      </c>
      <c r="D65" s="219"/>
      <c r="E65" s="193"/>
      <c r="F65" s="193"/>
      <c r="G65" s="193"/>
      <c r="H65" s="112"/>
      <c r="I65" s="426"/>
      <c r="J65" s="226"/>
      <c r="K65" s="426"/>
    </row>
    <row r="66" spans="1:11" ht="15" customHeight="1" hidden="1">
      <c r="A66" s="744"/>
      <c r="B66" s="685"/>
      <c r="C66" s="461" t="s">
        <v>84</v>
      </c>
      <c r="D66" s="219"/>
      <c r="E66" s="193"/>
      <c r="F66" s="193"/>
      <c r="G66" s="193"/>
      <c r="H66" s="112"/>
      <c r="I66" s="426"/>
      <c r="J66" s="226"/>
      <c r="K66" s="426"/>
    </row>
    <row r="67" spans="1:11" ht="15" hidden="1">
      <c r="A67" s="744"/>
      <c r="B67" s="685"/>
      <c r="C67" s="443" t="str">
        <f>C48</f>
        <v>Drain </v>
      </c>
      <c r="D67" s="219"/>
      <c r="E67" s="193"/>
      <c r="F67" s="193"/>
      <c r="G67" s="193"/>
      <c r="H67" s="189"/>
      <c r="I67" s="426"/>
      <c r="J67" s="226"/>
      <c r="K67" s="426"/>
    </row>
    <row r="68" spans="1:11" ht="15" customHeight="1" hidden="1">
      <c r="A68" s="744"/>
      <c r="B68" s="685"/>
      <c r="C68" s="445" t="str">
        <f>C17</f>
        <v>At CH. 0 to 540m=540m.</v>
      </c>
      <c r="D68" s="227"/>
      <c r="E68" s="228"/>
      <c r="F68" s="229"/>
      <c r="G68" s="230"/>
      <c r="H68" s="212"/>
      <c r="I68" s="426"/>
      <c r="J68" s="226"/>
      <c r="K68" s="426"/>
    </row>
    <row r="69" spans="1:11" ht="15" customHeight="1" hidden="1">
      <c r="A69" s="744"/>
      <c r="B69" s="685"/>
      <c r="C69" s="453" t="s">
        <v>241</v>
      </c>
      <c r="D69" s="219" t="s">
        <v>336</v>
      </c>
      <c r="E69" s="193">
        <v>3</v>
      </c>
      <c r="F69" s="193"/>
      <c r="G69" s="231">
        <v>0.617</v>
      </c>
      <c r="H69" s="212">
        <f>G69*E69*1*3600</f>
        <v>6663.6</v>
      </c>
      <c r="I69" s="426"/>
      <c r="J69" s="226"/>
      <c r="K69" s="426"/>
    </row>
    <row r="70" spans="1:11" ht="15" customHeight="1" hidden="1">
      <c r="A70" s="744"/>
      <c r="B70" s="685"/>
      <c r="C70" s="445" t="s">
        <v>242</v>
      </c>
      <c r="D70" s="219" t="s">
        <v>337</v>
      </c>
      <c r="E70" s="232">
        <f>E17</f>
        <v>540</v>
      </c>
      <c r="F70" s="193"/>
      <c r="G70" s="231">
        <v>0.395</v>
      </c>
      <c r="H70" s="212">
        <f>E70*G70*1*20</f>
        <v>4266</v>
      </c>
      <c r="I70" s="426"/>
      <c r="J70" s="226"/>
      <c r="K70" s="426"/>
    </row>
    <row r="71" spans="1:11" ht="15" customHeight="1" hidden="1">
      <c r="A71" s="226"/>
      <c r="B71" s="271"/>
      <c r="C71" s="443" t="str">
        <f>C18</f>
        <v>Service Duct</v>
      </c>
      <c r="D71" s="227"/>
      <c r="E71" s="228"/>
      <c r="F71" s="229"/>
      <c r="G71" s="230"/>
      <c r="H71" s="212"/>
      <c r="I71" s="426"/>
      <c r="J71" s="226"/>
      <c r="K71" s="426"/>
    </row>
    <row r="72" spans="1:11" ht="17.25" customHeight="1" hidden="1">
      <c r="A72" s="226"/>
      <c r="B72" s="413"/>
      <c r="C72" s="445" t="str">
        <f>C17</f>
        <v>At CH. 0 to 540m=540m.</v>
      </c>
      <c r="D72" s="227"/>
      <c r="E72" s="228"/>
      <c r="F72" s="229"/>
      <c r="G72" s="230"/>
      <c r="H72" s="212"/>
      <c r="I72" s="426"/>
      <c r="J72" s="226"/>
      <c r="K72" s="426"/>
    </row>
    <row r="73" spans="1:11" ht="17.25" customHeight="1" hidden="1">
      <c r="A73" s="226"/>
      <c r="B73" s="413"/>
      <c r="C73" s="444" t="s">
        <v>241</v>
      </c>
      <c r="D73" s="219" t="str">
        <f>D69</f>
        <v>1x3600</v>
      </c>
      <c r="E73" s="231">
        <v>3.9</v>
      </c>
      <c r="F73" s="193"/>
      <c r="G73" s="231">
        <v>0.617</v>
      </c>
      <c r="H73" s="212">
        <f>G73*E73*1*3600</f>
        <v>8662.68</v>
      </c>
      <c r="I73" s="426"/>
      <c r="J73" s="226"/>
      <c r="K73" s="426"/>
    </row>
    <row r="74" spans="1:11" ht="17.25" customHeight="1" hidden="1">
      <c r="A74" s="226"/>
      <c r="B74" s="413"/>
      <c r="C74" s="445" t="s">
        <v>242</v>
      </c>
      <c r="D74" s="219" t="s">
        <v>335</v>
      </c>
      <c r="E74" s="232">
        <f>E17</f>
        <v>540</v>
      </c>
      <c r="F74" s="193"/>
      <c r="G74" s="231">
        <v>0.395</v>
      </c>
      <c r="H74" s="212">
        <f>E74*G74*1*26</f>
        <v>5545.8</v>
      </c>
      <c r="I74" s="426"/>
      <c r="J74" s="226"/>
      <c r="K74" s="426"/>
    </row>
    <row r="75" spans="1:11" ht="15" hidden="1">
      <c r="A75" s="226"/>
      <c r="B75" s="413"/>
      <c r="C75" s="463" t="str">
        <f>C56</f>
        <v>Precasted</v>
      </c>
      <c r="D75" s="227"/>
      <c r="E75" s="228"/>
      <c r="F75" s="229"/>
      <c r="G75" s="230"/>
      <c r="H75" s="212"/>
      <c r="I75" s="426"/>
      <c r="J75" s="226"/>
      <c r="K75" s="426"/>
    </row>
    <row r="76" spans="1:11" ht="15" customHeight="1" hidden="1">
      <c r="A76" s="226"/>
      <c r="B76" s="413"/>
      <c r="C76" s="463" t="str">
        <f>C57</f>
        <v>Top Slab Over Drain</v>
      </c>
      <c r="D76" s="227"/>
      <c r="E76" s="228"/>
      <c r="F76" s="229"/>
      <c r="G76" s="230"/>
      <c r="H76" s="212"/>
      <c r="I76" s="426"/>
      <c r="J76" s="226"/>
      <c r="K76" s="426"/>
    </row>
    <row r="77" spans="1:11" ht="15" customHeight="1" hidden="1">
      <c r="A77" s="226"/>
      <c r="B77" s="413"/>
      <c r="C77" s="445" t="str">
        <f>C17</f>
        <v>At CH. 0 to 540m=540m.</v>
      </c>
      <c r="D77" s="227"/>
      <c r="E77" s="228"/>
      <c r="F77" s="229"/>
      <c r="G77" s="230"/>
      <c r="H77" s="212"/>
      <c r="I77" s="426"/>
      <c r="J77" s="226"/>
      <c r="K77" s="426"/>
    </row>
    <row r="78" spans="1:11" ht="15" customHeight="1" hidden="1">
      <c r="A78" s="226"/>
      <c r="B78" s="413"/>
      <c r="C78" s="445" t="s">
        <v>241</v>
      </c>
      <c r="D78" s="219" t="str">
        <f>D73</f>
        <v>1x3600</v>
      </c>
      <c r="E78" s="231">
        <v>0.75</v>
      </c>
      <c r="F78" s="193"/>
      <c r="G78" s="231">
        <v>0.617</v>
      </c>
      <c r="H78" s="212">
        <f>G78*E78*1*3600</f>
        <v>1665.9</v>
      </c>
      <c r="I78" s="426"/>
      <c r="J78" s="226"/>
      <c r="K78" s="426"/>
    </row>
    <row r="79" spans="1:11" ht="15" customHeight="1" hidden="1">
      <c r="A79" s="226"/>
      <c r="B79" s="413"/>
      <c r="C79" s="445" t="s">
        <v>242</v>
      </c>
      <c r="D79" s="219" t="s">
        <v>260</v>
      </c>
      <c r="E79" s="232">
        <f>E17</f>
        <v>540</v>
      </c>
      <c r="F79" s="193"/>
      <c r="G79" s="231">
        <v>0.617</v>
      </c>
      <c r="H79" s="212">
        <f>E79*G79*6</f>
        <v>1999.08</v>
      </c>
      <c r="I79" s="426"/>
      <c r="J79" s="226"/>
      <c r="K79" s="426"/>
    </row>
    <row r="80" spans="1:11" ht="15" customHeight="1" hidden="1">
      <c r="A80" s="226"/>
      <c r="B80" s="413"/>
      <c r="C80" s="463" t="s">
        <v>259</v>
      </c>
      <c r="D80" s="227"/>
      <c r="E80" s="228"/>
      <c r="F80" s="229"/>
      <c r="G80" s="230"/>
      <c r="H80" s="212"/>
      <c r="I80" s="426"/>
      <c r="J80" s="226"/>
      <c r="K80" s="426"/>
    </row>
    <row r="81" spans="1:11" ht="15" customHeight="1" hidden="1">
      <c r="A81" s="226"/>
      <c r="B81" s="413"/>
      <c r="C81" s="445" t="str">
        <f>C17</f>
        <v>At CH. 0 to 540m=540m.</v>
      </c>
      <c r="D81" s="227"/>
      <c r="E81" s="228"/>
      <c r="F81" s="229"/>
      <c r="G81" s="230"/>
      <c r="H81" s="212"/>
      <c r="I81" s="426"/>
      <c r="J81" s="226"/>
      <c r="K81" s="426"/>
    </row>
    <row r="82" spans="1:11" ht="18.75" customHeight="1" hidden="1">
      <c r="A82" s="226"/>
      <c r="B82" s="413"/>
      <c r="C82" s="444" t="s">
        <v>241</v>
      </c>
      <c r="D82" s="219" t="str">
        <f>D78</f>
        <v>1x3600</v>
      </c>
      <c r="E82" s="231">
        <v>1.3</v>
      </c>
      <c r="F82" s="193"/>
      <c r="G82" s="231">
        <v>0.617</v>
      </c>
      <c r="H82" s="212">
        <f>G82*E82*1*3600</f>
        <v>2887.56</v>
      </c>
      <c r="I82" s="426"/>
      <c r="J82" s="226"/>
      <c r="K82" s="426"/>
    </row>
    <row r="83" spans="1:11" ht="14.25" customHeight="1" hidden="1">
      <c r="A83" s="226"/>
      <c r="B83" s="413"/>
      <c r="C83" s="445" t="s">
        <v>242</v>
      </c>
      <c r="D83" s="219" t="s">
        <v>261</v>
      </c>
      <c r="E83" s="232">
        <f>E17</f>
        <v>540</v>
      </c>
      <c r="F83" s="193"/>
      <c r="G83" s="231">
        <v>0.617</v>
      </c>
      <c r="H83" s="212">
        <f>E83*G83*9</f>
        <v>2998.62</v>
      </c>
      <c r="I83" s="426"/>
      <c r="J83" s="226"/>
      <c r="K83" s="426"/>
    </row>
    <row r="84" spans="1:11" ht="15.75" customHeight="1">
      <c r="A84" s="226"/>
      <c r="B84" s="413"/>
      <c r="C84" s="447" t="s">
        <v>85</v>
      </c>
      <c r="D84" s="409"/>
      <c r="E84" s="409"/>
      <c r="F84" s="409"/>
      <c r="G84" s="410"/>
      <c r="H84" s="233">
        <f>SUM(H68:H83)</f>
        <v>34689.24</v>
      </c>
      <c r="I84" s="425">
        <v>54</v>
      </c>
      <c r="J84" s="225" t="s">
        <v>6</v>
      </c>
      <c r="K84" s="425">
        <f>I84*H84</f>
        <v>1873218.96</v>
      </c>
    </row>
    <row r="85" spans="1:11" ht="15" customHeight="1">
      <c r="A85" s="216"/>
      <c r="B85" s="234"/>
      <c r="C85" s="235"/>
      <c r="D85" s="235"/>
      <c r="E85" s="235"/>
      <c r="F85" s="235"/>
      <c r="G85" s="235"/>
      <c r="H85" s="235"/>
      <c r="I85" s="235"/>
      <c r="J85" s="236"/>
      <c r="K85" s="421"/>
    </row>
    <row r="86" spans="1:17" ht="15" customHeight="1">
      <c r="A86" s="216"/>
      <c r="B86" s="237"/>
      <c r="C86" s="463" t="s">
        <v>87</v>
      </c>
      <c r="D86" s="219"/>
      <c r="E86" s="193"/>
      <c r="F86" s="193"/>
      <c r="G86" s="193"/>
      <c r="H86" s="212"/>
      <c r="I86" s="217"/>
      <c r="J86" s="112"/>
      <c r="K86" s="218"/>
      <c r="M86" s="238"/>
      <c r="N86" s="239"/>
      <c r="O86" s="239"/>
      <c r="P86" s="240"/>
      <c r="Q86" s="241"/>
    </row>
    <row r="87" spans="1:11" ht="75.75" customHeight="1">
      <c r="A87" s="743" t="s">
        <v>21</v>
      </c>
      <c r="B87" s="684" t="s">
        <v>86</v>
      </c>
      <c r="C87" s="450" t="s">
        <v>88</v>
      </c>
      <c r="D87" s="219"/>
      <c r="E87" s="193"/>
      <c r="F87" s="193"/>
      <c r="G87" s="193"/>
      <c r="H87" s="430"/>
      <c r="I87" s="427"/>
      <c r="J87" s="422"/>
      <c r="K87" s="419"/>
    </row>
    <row r="88" spans="1:11" ht="15" customHeight="1" hidden="1">
      <c r="A88" s="744"/>
      <c r="B88" s="685"/>
      <c r="C88" s="463" t="str">
        <f>C17</f>
        <v>At CH. 0 to 540m=540m.</v>
      </c>
      <c r="D88" s="227"/>
      <c r="E88" s="219"/>
      <c r="F88" s="229"/>
      <c r="G88" s="230"/>
      <c r="H88" s="212"/>
      <c r="I88" s="428"/>
      <c r="J88" s="423"/>
      <c r="K88" s="420"/>
    </row>
    <row r="89" spans="1:11" ht="15" hidden="1">
      <c r="A89" s="744"/>
      <c r="B89" s="685"/>
      <c r="C89" s="448" t="s">
        <v>266</v>
      </c>
      <c r="D89" s="227"/>
      <c r="E89" s="219"/>
      <c r="F89" s="229"/>
      <c r="G89" s="230"/>
      <c r="H89" s="212"/>
      <c r="I89" s="428"/>
      <c r="J89" s="423"/>
      <c r="K89" s="420"/>
    </row>
    <row r="90" spans="1:11" ht="15" customHeight="1" hidden="1">
      <c r="A90" s="744"/>
      <c r="B90" s="685"/>
      <c r="C90" s="464" t="s">
        <v>89</v>
      </c>
      <c r="D90" s="219" t="s">
        <v>255</v>
      </c>
      <c r="E90" s="219">
        <f>E17</f>
        <v>540</v>
      </c>
      <c r="F90" s="193"/>
      <c r="G90" s="231">
        <v>0.6</v>
      </c>
      <c r="H90" s="212">
        <f>E90*2*G90</f>
        <v>648</v>
      </c>
      <c r="I90" s="428"/>
      <c r="J90" s="423"/>
      <c r="K90" s="420"/>
    </row>
    <row r="91" spans="1:11" ht="15" customHeight="1" hidden="1">
      <c r="A91" s="744"/>
      <c r="B91" s="685"/>
      <c r="C91" s="464" t="s">
        <v>125</v>
      </c>
      <c r="D91" s="219" t="s">
        <v>255</v>
      </c>
      <c r="E91" s="219">
        <f>E17</f>
        <v>540</v>
      </c>
      <c r="F91" s="193"/>
      <c r="G91" s="231">
        <v>0.6</v>
      </c>
      <c r="H91" s="212">
        <f>E91*2*G91</f>
        <v>648</v>
      </c>
      <c r="I91" s="428"/>
      <c r="J91" s="423"/>
      <c r="K91" s="420"/>
    </row>
    <row r="92" spans="1:11" ht="15" customHeight="1" hidden="1">
      <c r="A92" s="744"/>
      <c r="B92" s="685"/>
      <c r="C92" s="445" t="s">
        <v>225</v>
      </c>
      <c r="D92" s="219" t="s">
        <v>255</v>
      </c>
      <c r="E92" s="219">
        <f>E17</f>
        <v>540</v>
      </c>
      <c r="F92" s="193"/>
      <c r="G92" s="231">
        <v>0.2</v>
      </c>
      <c r="H92" s="212">
        <f>G92*E92*2</f>
        <v>216</v>
      </c>
      <c r="I92" s="428"/>
      <c r="J92" s="423"/>
      <c r="K92" s="420"/>
    </row>
    <row r="93" spans="1:11" ht="15" customHeight="1" hidden="1">
      <c r="A93" s="744"/>
      <c r="B93" s="685"/>
      <c r="C93" s="448" t="s">
        <v>254</v>
      </c>
      <c r="D93" s="227"/>
      <c r="E93" s="227"/>
      <c r="F93" s="229"/>
      <c r="G93" s="230"/>
      <c r="H93" s="212"/>
      <c r="I93" s="428"/>
      <c r="J93" s="423"/>
      <c r="K93" s="420"/>
    </row>
    <row r="94" spans="1:11" ht="15" customHeight="1" hidden="1">
      <c r="A94" s="744"/>
      <c r="B94" s="685"/>
      <c r="C94" s="464" t="s">
        <v>89</v>
      </c>
      <c r="D94" s="219">
        <v>1</v>
      </c>
      <c r="E94" s="219">
        <f>E17</f>
        <v>540</v>
      </c>
      <c r="F94" s="193"/>
      <c r="G94" s="231">
        <v>1.1</v>
      </c>
      <c r="H94" s="212">
        <f>E94*D94*G94</f>
        <v>594</v>
      </c>
      <c r="I94" s="428"/>
      <c r="J94" s="423"/>
      <c r="K94" s="420"/>
    </row>
    <row r="95" spans="1:11" ht="15" customHeight="1" hidden="1">
      <c r="A95" s="745"/>
      <c r="B95" s="686"/>
      <c r="C95" s="464" t="s">
        <v>125</v>
      </c>
      <c r="D95" s="219">
        <v>1</v>
      </c>
      <c r="E95" s="219">
        <f>E17</f>
        <v>540</v>
      </c>
      <c r="F95" s="193"/>
      <c r="G95" s="231">
        <v>1.1</v>
      </c>
      <c r="H95" s="212">
        <f>E95*D95*G95</f>
        <v>594</v>
      </c>
      <c r="I95" s="429"/>
      <c r="J95" s="424"/>
      <c r="K95" s="421"/>
    </row>
    <row r="96" spans="1:11" ht="15" customHeight="1" hidden="1">
      <c r="A96" s="438"/>
      <c r="B96" s="413"/>
      <c r="C96" s="445" t="s">
        <v>225</v>
      </c>
      <c r="D96" s="219">
        <v>1</v>
      </c>
      <c r="E96" s="219">
        <f>E17</f>
        <v>540</v>
      </c>
      <c r="F96" s="193"/>
      <c r="G96" s="231">
        <v>0.2</v>
      </c>
      <c r="H96" s="212">
        <f>E96*G96*D96</f>
        <v>108</v>
      </c>
      <c r="I96" s="428"/>
      <c r="J96" s="423"/>
      <c r="K96" s="420"/>
    </row>
    <row r="97" spans="1:11" ht="15" customHeight="1" hidden="1">
      <c r="A97" s="438"/>
      <c r="B97" s="413"/>
      <c r="C97" s="463" t="s">
        <v>262</v>
      </c>
      <c r="D97" s="227"/>
      <c r="E97" s="219"/>
      <c r="F97" s="229"/>
      <c r="G97" s="230"/>
      <c r="H97" s="212"/>
      <c r="I97" s="428"/>
      <c r="J97" s="423"/>
      <c r="K97" s="420"/>
    </row>
    <row r="98" spans="1:11" ht="15" customHeight="1" hidden="1">
      <c r="A98" s="438"/>
      <c r="B98" s="413"/>
      <c r="C98" s="465" t="str">
        <f>C17</f>
        <v>At CH. 0 to 540m=540m.</v>
      </c>
      <c r="D98" s="219"/>
      <c r="E98" s="193"/>
      <c r="F98" s="193"/>
      <c r="G98" s="231"/>
      <c r="H98" s="112"/>
      <c r="I98" s="428"/>
      <c r="J98" s="423"/>
      <c r="K98" s="420"/>
    </row>
    <row r="99" spans="1:11" ht="15" customHeight="1" hidden="1">
      <c r="A99" s="438"/>
      <c r="B99" s="413"/>
      <c r="C99" s="465" t="s">
        <v>258</v>
      </c>
      <c r="F99" s="258"/>
      <c r="G99" s="258"/>
      <c r="I99" s="428"/>
      <c r="J99" s="423"/>
      <c r="K99" s="420"/>
    </row>
    <row r="100" spans="1:11" ht="15" customHeight="1" hidden="1">
      <c r="A100" s="438"/>
      <c r="B100" s="413"/>
      <c r="C100" s="465" t="s">
        <v>244</v>
      </c>
      <c r="D100" s="219" t="s">
        <v>255</v>
      </c>
      <c r="E100" s="219">
        <f>E17</f>
        <v>540</v>
      </c>
      <c r="F100" s="193"/>
      <c r="G100" s="231">
        <v>0.2</v>
      </c>
      <c r="H100" s="212">
        <f>E100*G100*2</f>
        <v>216</v>
      </c>
      <c r="I100" s="428"/>
      <c r="J100" s="423"/>
      <c r="K100" s="420"/>
    </row>
    <row r="101" spans="1:11" ht="15" hidden="1">
      <c r="A101" s="438"/>
      <c r="B101" s="413"/>
      <c r="C101" s="465" t="s">
        <v>245</v>
      </c>
      <c r="D101" s="219" t="s">
        <v>255</v>
      </c>
      <c r="E101" s="193">
        <v>0.75</v>
      </c>
      <c r="F101" s="193"/>
      <c r="G101" s="231">
        <v>0.2</v>
      </c>
      <c r="H101" s="112">
        <f>G101*E101*2</f>
        <v>0.30000000000000004</v>
      </c>
      <c r="I101" s="428"/>
      <c r="J101" s="423"/>
      <c r="K101" s="420"/>
    </row>
    <row r="102" spans="1:11" ht="15" customHeight="1" hidden="1">
      <c r="A102" s="438"/>
      <c r="B102" s="413"/>
      <c r="C102" s="465" t="s">
        <v>259</v>
      </c>
      <c r="F102" s="258"/>
      <c r="G102" s="258"/>
      <c r="I102" s="428"/>
      <c r="J102" s="423"/>
      <c r="K102" s="420"/>
    </row>
    <row r="103" spans="1:11" ht="15" customHeight="1" hidden="1">
      <c r="A103" s="438"/>
      <c r="B103" s="413"/>
      <c r="C103" s="465" t="s">
        <v>244</v>
      </c>
      <c r="D103" s="219" t="s">
        <v>255</v>
      </c>
      <c r="E103" s="219">
        <f>E17</f>
        <v>540</v>
      </c>
      <c r="F103" s="193"/>
      <c r="G103" s="231">
        <v>0.2</v>
      </c>
      <c r="H103" s="212">
        <f>E103*G103*2</f>
        <v>216</v>
      </c>
      <c r="I103" s="428"/>
      <c r="J103" s="423"/>
      <c r="K103" s="420"/>
    </row>
    <row r="104" spans="1:11" ht="15" hidden="1">
      <c r="A104" s="438"/>
      <c r="B104" s="413"/>
      <c r="C104" s="465" t="s">
        <v>245</v>
      </c>
      <c r="D104" s="219" t="s">
        <v>255</v>
      </c>
      <c r="E104" s="193">
        <v>1.3</v>
      </c>
      <c r="F104" s="193"/>
      <c r="G104" s="231">
        <v>0.2</v>
      </c>
      <c r="H104" s="112">
        <f>G104*E104*2</f>
        <v>0.52</v>
      </c>
      <c r="I104" s="428"/>
      <c r="J104" s="423"/>
      <c r="K104" s="420"/>
    </row>
    <row r="105" spans="1:11" ht="15" customHeight="1">
      <c r="A105" s="438"/>
      <c r="B105" s="413"/>
      <c r="C105" s="454" t="s">
        <v>85</v>
      </c>
      <c r="D105" s="409"/>
      <c r="E105" s="409"/>
      <c r="F105" s="409"/>
      <c r="G105" s="410"/>
      <c r="H105" s="190">
        <f>SUM(H88:H104)</f>
        <v>3240.82</v>
      </c>
      <c r="I105" s="549">
        <v>124.2</v>
      </c>
      <c r="J105" s="424" t="s">
        <v>54</v>
      </c>
      <c r="K105" s="421">
        <f>I105*H105</f>
        <v>402509.84400000004</v>
      </c>
    </row>
    <row r="106" spans="1:11" ht="12.75" customHeight="1">
      <c r="A106" s="267"/>
      <c r="B106" s="268"/>
      <c r="C106" s="408"/>
      <c r="D106" s="409"/>
      <c r="E106" s="409"/>
      <c r="F106" s="409"/>
      <c r="G106" s="410"/>
      <c r="H106" s="190"/>
      <c r="I106" s="428"/>
      <c r="J106" s="423"/>
      <c r="K106" s="420"/>
    </row>
    <row r="107" spans="1:11" ht="12.75" customHeight="1">
      <c r="A107" s="733">
        <v>7</v>
      </c>
      <c r="B107" s="615" t="s">
        <v>90</v>
      </c>
      <c r="C107" s="262" t="s">
        <v>91</v>
      </c>
      <c r="D107" s="112"/>
      <c r="E107" s="112"/>
      <c r="F107" s="417"/>
      <c r="G107" s="417"/>
      <c r="H107" s="430"/>
      <c r="I107" s="415"/>
      <c r="J107" s="440"/>
      <c r="K107" s="425"/>
    </row>
    <row r="108" spans="1:11" ht="51.75" customHeight="1">
      <c r="A108" s="734"/>
      <c r="B108" s="616"/>
      <c r="C108" s="468" t="s">
        <v>92</v>
      </c>
      <c r="D108" s="112"/>
      <c r="E108" s="112"/>
      <c r="F108" s="417"/>
      <c r="G108" s="417"/>
      <c r="H108" s="430"/>
      <c r="I108" s="693">
        <v>117.9</v>
      </c>
      <c r="J108" s="693" t="s">
        <v>93</v>
      </c>
      <c r="K108" s="700">
        <f>I108*H112</f>
        <v>38199.6</v>
      </c>
    </row>
    <row r="109" spans="1:11" ht="12.75" customHeight="1" hidden="1">
      <c r="A109" s="734"/>
      <c r="B109" s="616"/>
      <c r="C109" s="456" t="s">
        <v>94</v>
      </c>
      <c r="F109" s="258"/>
      <c r="G109" s="258"/>
      <c r="I109" s="694"/>
      <c r="J109" s="694"/>
      <c r="K109" s="679"/>
    </row>
    <row r="110" spans="1:11" ht="12.75" customHeight="1" hidden="1">
      <c r="A110" s="734"/>
      <c r="B110" s="616"/>
      <c r="C110" s="466" t="str">
        <f>C17</f>
        <v>At CH. 0 to 540m=540m.</v>
      </c>
      <c r="D110" s="212">
        <v>1</v>
      </c>
      <c r="E110" s="212">
        <f>E17</f>
        <v>540</v>
      </c>
      <c r="F110" s="417">
        <v>0.2</v>
      </c>
      <c r="G110" s="417"/>
      <c r="H110" s="430">
        <f>F110*E110*D110</f>
        <v>108</v>
      </c>
      <c r="I110" s="694"/>
      <c r="J110" s="694"/>
      <c r="K110" s="679"/>
    </row>
    <row r="111" spans="1:11" ht="12.75" customHeight="1" hidden="1">
      <c r="A111" s="734"/>
      <c r="B111" s="616"/>
      <c r="C111" s="466" t="str">
        <f>C93</f>
        <v>Service Duct</v>
      </c>
      <c r="D111" s="212">
        <v>2</v>
      </c>
      <c r="E111" s="212">
        <f>E103</f>
        <v>540</v>
      </c>
      <c r="F111" s="417">
        <v>0.2</v>
      </c>
      <c r="G111" s="417"/>
      <c r="H111" s="430">
        <f>F111*E111*D111</f>
        <v>216</v>
      </c>
      <c r="I111" s="694"/>
      <c r="J111" s="694"/>
      <c r="K111" s="679"/>
    </row>
    <row r="112" spans="1:11" ht="15" customHeight="1">
      <c r="A112" s="739"/>
      <c r="B112" s="617"/>
      <c r="C112" s="456" t="s">
        <v>85</v>
      </c>
      <c r="D112" s="409"/>
      <c r="E112" s="409"/>
      <c r="F112" s="409"/>
      <c r="G112" s="410"/>
      <c r="H112" s="430">
        <f>SUM(H110:H111)</f>
        <v>324</v>
      </c>
      <c r="I112" s="695"/>
      <c r="J112" s="695"/>
      <c r="K112" s="680"/>
    </row>
    <row r="113" spans="1:11" ht="12.75" customHeight="1">
      <c r="A113" s="269"/>
      <c r="B113" s="270"/>
      <c r="C113" s="611"/>
      <c r="D113" s="612"/>
      <c r="E113" s="612"/>
      <c r="F113" s="612"/>
      <c r="G113" s="612"/>
      <c r="H113" s="612"/>
      <c r="I113" s="612"/>
      <c r="J113" s="613"/>
      <c r="K113" s="243"/>
    </row>
    <row r="114" spans="1:11" ht="15" customHeight="1">
      <c r="A114" s="733">
        <v>8</v>
      </c>
      <c r="B114" s="615" t="s">
        <v>95</v>
      </c>
      <c r="C114" s="457" t="s">
        <v>96</v>
      </c>
      <c r="D114" s="112"/>
      <c r="E114" s="112"/>
      <c r="F114" s="417"/>
      <c r="G114" s="417"/>
      <c r="H114" s="430"/>
      <c r="I114" s="415"/>
      <c r="J114" s="440"/>
      <c r="K114" s="425"/>
    </row>
    <row r="115" spans="1:11" ht="87.75" customHeight="1">
      <c r="A115" s="734"/>
      <c r="B115" s="616"/>
      <c r="C115" s="467" t="s">
        <v>97</v>
      </c>
      <c r="D115" s="112"/>
      <c r="E115" s="112"/>
      <c r="F115" s="417"/>
      <c r="G115" s="417"/>
      <c r="H115" s="430"/>
      <c r="I115" s="693">
        <v>53.1</v>
      </c>
      <c r="J115" s="693" t="s">
        <v>0</v>
      </c>
      <c r="K115" s="700">
        <f>I115*H121</f>
        <v>3225.8250000000007</v>
      </c>
    </row>
    <row r="116" spans="1:11" ht="12.75" customHeight="1" hidden="1">
      <c r="A116" s="100"/>
      <c r="B116" s="616"/>
      <c r="C116" s="455" t="str">
        <f>C17</f>
        <v>At CH. 0 to 540m=540m.</v>
      </c>
      <c r="D116" s="244"/>
      <c r="E116" s="245"/>
      <c r="F116" s="246"/>
      <c r="G116" s="247"/>
      <c r="H116" s="105"/>
      <c r="I116" s="694"/>
      <c r="J116" s="694"/>
      <c r="K116" s="679"/>
    </row>
    <row r="117" spans="1:11" ht="12.75" customHeight="1" hidden="1">
      <c r="A117" s="100"/>
      <c r="B117" s="616"/>
      <c r="C117" s="452" t="s">
        <v>266</v>
      </c>
      <c r="D117" s="244"/>
      <c r="E117" s="245"/>
      <c r="F117" s="246"/>
      <c r="G117" s="247"/>
      <c r="H117" s="105"/>
      <c r="I117" s="694"/>
      <c r="J117" s="694"/>
      <c r="K117" s="679"/>
    </row>
    <row r="118" spans="1:11" ht="12.75" customHeight="1" hidden="1">
      <c r="A118" s="100"/>
      <c r="B118" s="616"/>
      <c r="C118" s="464" t="s">
        <v>89</v>
      </c>
      <c r="D118" s="248">
        <v>1</v>
      </c>
      <c r="E118" s="249">
        <f>E17</f>
        <v>540</v>
      </c>
      <c r="F118" s="250">
        <v>0.75</v>
      </c>
      <c r="G118" s="251">
        <v>0.05</v>
      </c>
      <c r="H118" s="105">
        <f>G118*F118*E118*D118</f>
        <v>20.250000000000004</v>
      </c>
      <c r="I118" s="694"/>
      <c r="J118" s="694"/>
      <c r="K118" s="679"/>
    </row>
    <row r="119" spans="1:11" ht="12.75" customHeight="1" hidden="1">
      <c r="A119" s="100"/>
      <c r="B119" s="616"/>
      <c r="C119" s="452" t="s">
        <v>254</v>
      </c>
      <c r="D119" s="244"/>
      <c r="E119" s="245"/>
      <c r="F119" s="246"/>
      <c r="G119" s="247"/>
      <c r="H119" s="105"/>
      <c r="I119" s="694"/>
      <c r="J119" s="694"/>
      <c r="K119" s="679"/>
    </row>
    <row r="120" spans="1:11" ht="12.75" customHeight="1" hidden="1">
      <c r="A120" s="100"/>
      <c r="B120" s="616"/>
      <c r="C120" s="452" t="s">
        <v>89</v>
      </c>
      <c r="D120" s="248">
        <v>1</v>
      </c>
      <c r="E120" s="249">
        <f>E17</f>
        <v>540</v>
      </c>
      <c r="F120" s="250">
        <v>0.05</v>
      </c>
      <c r="G120" s="251">
        <v>1.5</v>
      </c>
      <c r="H120" s="105">
        <f>G120*F120*E120*D120</f>
        <v>40.50000000000001</v>
      </c>
      <c r="I120" s="694"/>
      <c r="J120" s="694"/>
      <c r="K120" s="679"/>
    </row>
    <row r="121" spans="1:11" ht="12.75" customHeight="1">
      <c r="A121" s="100"/>
      <c r="B121" s="616"/>
      <c r="C121" s="455" t="s">
        <v>85</v>
      </c>
      <c r="D121" s="409"/>
      <c r="E121" s="409"/>
      <c r="F121" s="409"/>
      <c r="G121" s="410"/>
      <c r="H121" s="430">
        <f>SUM(H118:H120)</f>
        <v>60.750000000000014</v>
      </c>
      <c r="I121" s="695"/>
      <c r="J121" s="695"/>
      <c r="K121" s="680"/>
    </row>
    <row r="122" spans="1:11" ht="15" customHeight="1">
      <c r="A122" s="242"/>
      <c r="B122" s="617"/>
      <c r="C122" s="408"/>
      <c r="D122" s="409"/>
      <c r="E122" s="409"/>
      <c r="F122" s="409"/>
      <c r="G122" s="410"/>
      <c r="H122" s="430"/>
      <c r="I122" s="428"/>
      <c r="J122" s="252"/>
      <c r="K122" s="420"/>
    </row>
    <row r="123" spans="1:11" ht="15">
      <c r="A123" s="269"/>
      <c r="B123" s="439"/>
      <c r="C123" s="740" t="s">
        <v>98</v>
      </c>
      <c r="D123" s="741"/>
      <c r="E123" s="741"/>
      <c r="F123" s="741"/>
      <c r="G123" s="741"/>
      <c r="H123" s="741"/>
      <c r="I123" s="742"/>
      <c r="J123" s="253"/>
      <c r="K123" s="1020">
        <v>5907027</v>
      </c>
    </row>
    <row r="124" spans="3:11" ht="15">
      <c r="C124" s="255"/>
      <c r="E124" s="257"/>
      <c r="F124" s="257"/>
      <c r="G124" s="257"/>
      <c r="H124" s="256"/>
      <c r="I124" s="256"/>
      <c r="J124" s="256"/>
      <c r="K124" s="256"/>
    </row>
    <row r="125" spans="1:11" s="257" customFormat="1" ht="15">
      <c r="A125" s="255"/>
      <c r="B125" s="255"/>
      <c r="C125" s="255"/>
      <c r="D125" s="258"/>
      <c r="H125" s="255"/>
      <c r="I125" s="255"/>
      <c r="J125" s="255"/>
      <c r="K125" s="255"/>
    </row>
    <row r="126" spans="1:11" s="257" customFormat="1" ht="15">
      <c r="A126" s="255"/>
      <c r="B126" s="255"/>
      <c r="C126" s="254"/>
      <c r="D126" s="258"/>
      <c r="E126" s="258"/>
      <c r="F126" s="260"/>
      <c r="G126" s="260"/>
      <c r="H126" s="258"/>
      <c r="I126" s="263"/>
      <c r="J126" s="258"/>
      <c r="K126" s="264"/>
    </row>
  </sheetData>
  <sheetProtection/>
  <mergeCells count="65">
    <mergeCell ref="C123:I123"/>
    <mergeCell ref="B39:B44"/>
    <mergeCell ref="A39:A44"/>
    <mergeCell ref="A64:A70"/>
    <mergeCell ref="B64:B70"/>
    <mergeCell ref="A87:A95"/>
    <mergeCell ref="B87:B95"/>
    <mergeCell ref="K13:K15"/>
    <mergeCell ref="D11:H11"/>
    <mergeCell ref="A14:A20"/>
    <mergeCell ref="C14:C15"/>
    <mergeCell ref="K108:K112"/>
    <mergeCell ref="A107:A112"/>
    <mergeCell ref="B107:B112"/>
    <mergeCell ref="C11:C12"/>
    <mergeCell ref="A114:A115"/>
    <mergeCell ref="C113:J113"/>
    <mergeCell ref="I11:I12"/>
    <mergeCell ref="J11:J12"/>
    <mergeCell ref="B114:B122"/>
    <mergeCell ref="K47:K61"/>
    <mergeCell ref="J27:J28"/>
    <mergeCell ref="A3:K3"/>
    <mergeCell ref="A4:K4"/>
    <mergeCell ref="K11:K12"/>
    <mergeCell ref="A1:K1"/>
    <mergeCell ref="A2:K2"/>
    <mergeCell ref="A10:K10"/>
    <mergeCell ref="A11:A12"/>
    <mergeCell ref="B11:B12"/>
    <mergeCell ref="F13:F15"/>
    <mergeCell ref="E13:E15"/>
    <mergeCell ref="H13:H15"/>
    <mergeCell ref="A48:A62"/>
    <mergeCell ref="I47:I61"/>
    <mergeCell ref="J47:J61"/>
    <mergeCell ref="I27:I28"/>
    <mergeCell ref="A23:A28"/>
    <mergeCell ref="C23:C24"/>
    <mergeCell ref="B30:B31"/>
    <mergeCell ref="B47:B62"/>
    <mergeCell ref="I22:I24"/>
    <mergeCell ref="G22:G24"/>
    <mergeCell ref="H22:H24"/>
    <mergeCell ref="F22:F24"/>
    <mergeCell ref="I108:I112"/>
    <mergeCell ref="K115:K121"/>
    <mergeCell ref="J22:J24"/>
    <mergeCell ref="K22:K24"/>
    <mergeCell ref="I115:I121"/>
    <mergeCell ref="J115:J121"/>
    <mergeCell ref="J108:J112"/>
    <mergeCell ref="I32:I36"/>
    <mergeCell ref="J32:J36"/>
    <mergeCell ref="K32:K36"/>
    <mergeCell ref="K27:K28"/>
    <mergeCell ref="B21:J21"/>
    <mergeCell ref="B22:B28"/>
    <mergeCell ref="B13:B20"/>
    <mergeCell ref="D13:D15"/>
    <mergeCell ref="I13:I15"/>
    <mergeCell ref="G13:G15"/>
    <mergeCell ref="J13:J15"/>
    <mergeCell ref="D22:D24"/>
    <mergeCell ref="E22:E24"/>
  </mergeCells>
  <printOptions horizontalCentered="1"/>
  <pageMargins left="0.3937007874015748" right="0.3937007874015748" top="0.5511811023622047" bottom="0.35433070866141736" header="0.31496062992125984" footer="0.31496062992125984"/>
  <pageSetup horizontalDpi="600" verticalDpi="600" orientation="portrait" paperSize="9" r:id="rId1"/>
  <rowBreaks count="2" manualBreakCount="2">
    <brk id="44" max="12" man="1"/>
    <brk id="84" max="12" man="1"/>
  </rowBreaks>
</worksheet>
</file>

<file path=xl/worksheets/sheet4.xml><?xml version="1.0" encoding="utf-8"?>
<worksheet xmlns="http://schemas.openxmlformats.org/spreadsheetml/2006/main" xmlns:r="http://schemas.openxmlformats.org/officeDocument/2006/relationships">
  <sheetPr>
    <tabColor rgb="FFC00000"/>
  </sheetPr>
  <dimension ref="A1:N60"/>
  <sheetViews>
    <sheetView view="pageBreakPreview" zoomScaleSheetLayoutView="100" zoomScalePageLayoutView="0" workbookViewId="0" topLeftCell="A40">
      <selection activeCell="M9" sqref="M9:M59"/>
    </sheetView>
  </sheetViews>
  <sheetFormatPr defaultColWidth="9.140625" defaultRowHeight="15"/>
  <cols>
    <col min="1" max="1" width="4.00390625" style="0" customWidth="1"/>
    <col min="2" max="2" width="6.57421875" style="0" customWidth="1"/>
    <col min="3" max="3" width="12.57421875" style="0" customWidth="1"/>
    <col min="4" max="4" width="15.140625" style="0" customWidth="1"/>
    <col min="5" max="5" width="12.28125" style="0" customWidth="1"/>
    <col min="6" max="6" width="5.140625" style="0" hidden="1" customWidth="1"/>
    <col min="7" max="7" width="7.00390625" style="0" hidden="1" customWidth="1"/>
    <col min="8" max="8" width="5.57421875" style="0" hidden="1" customWidth="1"/>
    <col min="9" max="9" width="4.7109375" style="0" hidden="1" customWidth="1"/>
    <col min="10" max="10" width="7.7109375" style="0" bestFit="1" customWidth="1"/>
    <col min="11" max="11" width="8.140625" style="0" bestFit="1" customWidth="1"/>
    <col min="12" max="12" width="4.57421875" style="0" bestFit="1" customWidth="1"/>
    <col min="13" max="13" width="12.00390625" style="0" customWidth="1"/>
    <col min="17" max="17" width="12.00390625" style="0" bestFit="1" customWidth="1"/>
    <col min="18" max="18" width="9.57421875" style="0" bestFit="1" customWidth="1"/>
    <col min="19" max="21" width="12.00390625" style="0" bestFit="1" customWidth="1"/>
  </cols>
  <sheetData>
    <row r="1" spans="1:13" ht="31.5" customHeight="1">
      <c r="A1" s="835" t="str">
        <f>'Road 1'!A1:K1</f>
        <v>PROPOSED ROAD FROM ALONG THE NALLA (GHODA HOSPITAL TO GHANTAGHAR ROAD) JABALPUR (M.P.)</v>
      </c>
      <c r="B1" s="836"/>
      <c r="C1" s="836"/>
      <c r="D1" s="836"/>
      <c r="E1" s="836"/>
      <c r="F1" s="836"/>
      <c r="G1" s="836"/>
      <c r="H1" s="836"/>
      <c r="I1" s="836"/>
      <c r="J1" s="836"/>
      <c r="K1" s="836"/>
      <c r="L1" s="836"/>
      <c r="M1" s="837"/>
    </row>
    <row r="2" spans="1:13" ht="15">
      <c r="A2" s="838" t="s">
        <v>276</v>
      </c>
      <c r="B2" s="839"/>
      <c r="C2" s="839"/>
      <c r="D2" s="839"/>
      <c r="E2" s="839"/>
      <c r="F2" s="839"/>
      <c r="G2" s="839"/>
      <c r="H2" s="839"/>
      <c r="I2" s="839"/>
      <c r="J2" s="839"/>
      <c r="K2" s="839"/>
      <c r="L2" s="839"/>
      <c r="M2" s="840"/>
    </row>
    <row r="3" spans="1:13" ht="15.75">
      <c r="A3" s="153"/>
      <c r="B3" s="124"/>
      <c r="C3" s="124"/>
      <c r="D3" s="124"/>
      <c r="E3" s="124"/>
      <c r="F3" s="124"/>
      <c r="G3" s="124"/>
      <c r="H3" s="124"/>
      <c r="I3" s="124"/>
      <c r="J3" s="124"/>
      <c r="K3" s="124"/>
      <c r="L3" s="124"/>
      <c r="M3" s="154"/>
    </row>
    <row r="4" spans="1:13" s="16" customFormat="1" ht="15">
      <c r="A4" s="841" t="s">
        <v>220</v>
      </c>
      <c r="B4" s="842"/>
      <c r="C4" s="842"/>
      <c r="D4" s="842"/>
      <c r="E4" s="842"/>
      <c r="F4" s="842"/>
      <c r="G4" s="842"/>
      <c r="H4" s="842"/>
      <c r="I4" s="842"/>
      <c r="J4" s="842"/>
      <c r="K4" s="842"/>
      <c r="L4" s="842"/>
      <c r="M4" s="843"/>
    </row>
    <row r="5" spans="1:13" s="9" customFormat="1" ht="19.5" customHeight="1">
      <c r="A5" s="844" t="s">
        <v>45</v>
      </c>
      <c r="B5" s="846" t="s">
        <v>44</v>
      </c>
      <c r="C5" s="848" t="s">
        <v>10</v>
      </c>
      <c r="D5" s="848"/>
      <c r="E5" s="848"/>
      <c r="F5" s="849" t="s">
        <v>11</v>
      </c>
      <c r="G5" s="850"/>
      <c r="H5" s="850"/>
      <c r="I5" s="850"/>
      <c r="J5" s="851"/>
      <c r="K5" s="852" t="s">
        <v>12</v>
      </c>
      <c r="L5" s="848" t="s">
        <v>9</v>
      </c>
      <c r="M5" s="854" t="s">
        <v>3</v>
      </c>
    </row>
    <row r="6" spans="1:13" s="9" customFormat="1" ht="30" customHeight="1">
      <c r="A6" s="845"/>
      <c r="B6" s="847"/>
      <c r="C6" s="848"/>
      <c r="D6" s="848"/>
      <c r="E6" s="848"/>
      <c r="F6" s="72" t="s">
        <v>5</v>
      </c>
      <c r="G6" s="45" t="s">
        <v>13</v>
      </c>
      <c r="H6" s="50" t="s">
        <v>14</v>
      </c>
      <c r="I6" s="55" t="s">
        <v>15</v>
      </c>
      <c r="J6" s="72" t="s">
        <v>4</v>
      </c>
      <c r="K6" s="853"/>
      <c r="L6" s="848"/>
      <c r="M6" s="855"/>
    </row>
    <row r="7" spans="1:13" s="9" customFormat="1" ht="15">
      <c r="A7" s="65"/>
      <c r="B7" s="63"/>
      <c r="C7" s="160" t="s">
        <v>33</v>
      </c>
      <c r="D7" s="161"/>
      <c r="E7" s="162"/>
      <c r="F7" s="6"/>
      <c r="G7" s="10"/>
      <c r="H7" s="13"/>
      <c r="I7" s="24"/>
      <c r="J7" s="31"/>
      <c r="K7" s="46"/>
      <c r="L7" s="6"/>
      <c r="M7" s="11"/>
    </row>
    <row r="8" spans="1:13" s="9" customFormat="1" ht="12.75" customHeight="1">
      <c r="A8" s="813" t="s">
        <v>16</v>
      </c>
      <c r="B8" s="829" t="s">
        <v>7</v>
      </c>
      <c r="C8" s="832" t="s">
        <v>30</v>
      </c>
      <c r="D8" s="833"/>
      <c r="E8" s="834"/>
      <c r="F8" s="4"/>
      <c r="G8" s="47"/>
      <c r="H8" s="51"/>
      <c r="I8" s="51"/>
      <c r="J8" s="2"/>
      <c r="K8" s="56"/>
      <c r="L8" s="3"/>
      <c r="M8" s="15"/>
    </row>
    <row r="9" spans="1:13" ht="91.5" customHeight="1">
      <c r="A9" s="805"/>
      <c r="B9" s="830"/>
      <c r="C9" s="826" t="s">
        <v>42</v>
      </c>
      <c r="D9" s="827"/>
      <c r="E9" s="828"/>
      <c r="F9" s="4"/>
      <c r="G9" s="48"/>
      <c r="H9" s="52"/>
      <c r="I9" s="52"/>
      <c r="J9" s="1"/>
      <c r="K9" s="761">
        <v>114.3</v>
      </c>
      <c r="L9" s="761" t="s">
        <v>0</v>
      </c>
      <c r="M9" s="767">
        <f>K9*J14</f>
        <v>6766.560000000002</v>
      </c>
    </row>
    <row r="10" spans="1:13" ht="15">
      <c r="A10" s="805"/>
      <c r="B10" s="830"/>
      <c r="C10" s="807"/>
      <c r="D10" s="808"/>
      <c r="E10" s="809"/>
      <c r="F10" s="4"/>
      <c r="G10" s="48"/>
      <c r="H10" s="52"/>
      <c r="I10" s="52"/>
      <c r="J10" s="1"/>
      <c r="K10" s="762"/>
      <c r="L10" s="762"/>
      <c r="M10" s="768"/>
    </row>
    <row r="11" spans="1:13" ht="15">
      <c r="A11" s="805"/>
      <c r="B11" s="830"/>
      <c r="C11" s="770" t="s">
        <v>264</v>
      </c>
      <c r="D11" s="771"/>
      <c r="E11" s="772"/>
      <c r="F11" s="10">
        <v>2</v>
      </c>
      <c r="G11" s="43">
        <v>170</v>
      </c>
      <c r="H11" s="13">
        <v>0.2</v>
      </c>
      <c r="I11" s="13">
        <v>0.4</v>
      </c>
      <c r="J11" s="23">
        <f>I11*H11*G11*F11</f>
        <v>27.200000000000006</v>
      </c>
      <c r="K11" s="762"/>
      <c r="L11" s="762"/>
      <c r="M11" s="768"/>
    </row>
    <row r="12" spans="1:13" ht="15" customHeight="1">
      <c r="A12" s="805"/>
      <c r="B12" s="830"/>
      <c r="C12" s="770" t="s">
        <v>263</v>
      </c>
      <c r="D12" s="771"/>
      <c r="E12" s="772"/>
      <c r="F12" s="10">
        <v>1</v>
      </c>
      <c r="G12" s="43">
        <v>180</v>
      </c>
      <c r="H12" s="13">
        <v>0.2</v>
      </c>
      <c r="I12" s="13">
        <v>0.4</v>
      </c>
      <c r="J12" s="23">
        <f>I12*H12*G12*F12</f>
        <v>14.400000000000002</v>
      </c>
      <c r="K12" s="762"/>
      <c r="L12" s="762"/>
      <c r="M12" s="768"/>
    </row>
    <row r="13" spans="1:13" ht="15">
      <c r="A13" s="805"/>
      <c r="B13" s="830"/>
      <c r="C13" s="770" t="s">
        <v>265</v>
      </c>
      <c r="D13" s="771"/>
      <c r="E13" s="772"/>
      <c r="F13" s="10">
        <v>2</v>
      </c>
      <c r="G13" s="43">
        <v>110</v>
      </c>
      <c r="H13" s="13">
        <v>0.2</v>
      </c>
      <c r="I13" s="13">
        <v>0.4</v>
      </c>
      <c r="J13" s="23">
        <f>I13*H13*G13*F13</f>
        <v>17.600000000000005</v>
      </c>
      <c r="K13" s="762"/>
      <c r="L13" s="762"/>
      <c r="M13" s="768"/>
    </row>
    <row r="14" spans="1:13" ht="15">
      <c r="A14" s="806"/>
      <c r="B14" s="831"/>
      <c r="C14" s="29" t="s">
        <v>2</v>
      </c>
      <c r="D14" s="17"/>
      <c r="E14" s="18"/>
      <c r="F14" s="6"/>
      <c r="G14" s="10"/>
      <c r="H14" s="13"/>
      <c r="I14" s="13"/>
      <c r="J14" s="23">
        <f>SUM(J11:J13)</f>
        <v>59.20000000000002</v>
      </c>
      <c r="K14" s="763"/>
      <c r="L14" s="763"/>
      <c r="M14" s="769"/>
    </row>
    <row r="15" spans="1:13" ht="12" customHeight="1">
      <c r="A15" s="69"/>
      <c r="B15" s="749"/>
      <c r="C15" s="750"/>
      <c r="D15" s="750"/>
      <c r="E15" s="750"/>
      <c r="F15" s="750"/>
      <c r="G15" s="750"/>
      <c r="H15" s="750"/>
      <c r="I15" s="750"/>
      <c r="J15" s="750"/>
      <c r="K15" s="750"/>
      <c r="L15" s="760"/>
      <c r="M15" s="20"/>
    </row>
    <row r="16" spans="1:13" ht="15" customHeight="1">
      <c r="A16" s="817" t="s">
        <v>17</v>
      </c>
      <c r="B16" s="820" t="s">
        <v>25</v>
      </c>
      <c r="C16" s="823" t="s">
        <v>26</v>
      </c>
      <c r="D16" s="824"/>
      <c r="E16" s="825"/>
      <c r="F16" s="36"/>
      <c r="G16" s="22"/>
      <c r="H16" s="34"/>
      <c r="I16" s="5"/>
      <c r="J16" s="37"/>
      <c r="K16" s="57"/>
      <c r="L16" s="33"/>
      <c r="M16" s="42"/>
    </row>
    <row r="17" spans="1:13" ht="51.75" customHeight="1">
      <c r="A17" s="818"/>
      <c r="B17" s="821"/>
      <c r="C17" s="826" t="s">
        <v>27</v>
      </c>
      <c r="D17" s="827"/>
      <c r="E17" s="828"/>
      <c r="F17" s="36"/>
      <c r="G17" s="22"/>
      <c r="H17" s="34"/>
      <c r="I17" s="5"/>
      <c r="J17" s="38"/>
      <c r="K17" s="773">
        <v>513</v>
      </c>
      <c r="L17" s="776" t="s">
        <v>0</v>
      </c>
      <c r="M17" s="779">
        <f>K17*J22</f>
        <v>22777.199999999997</v>
      </c>
    </row>
    <row r="18" spans="1:13" ht="15">
      <c r="A18" s="818"/>
      <c r="B18" s="821"/>
      <c r="C18" s="807"/>
      <c r="D18" s="808"/>
      <c r="E18" s="809"/>
      <c r="F18" s="36"/>
      <c r="G18" s="22"/>
      <c r="H18" s="34"/>
      <c r="I18" s="5"/>
      <c r="J18" s="38"/>
      <c r="K18" s="774"/>
      <c r="L18" s="777"/>
      <c r="M18" s="780"/>
    </row>
    <row r="19" spans="1:13" s="9" customFormat="1" ht="15">
      <c r="A19" s="819"/>
      <c r="B19" s="822"/>
      <c r="C19" s="770" t="str">
        <f>C11</f>
        <v>Road CH. 0 to 170m = 170m</v>
      </c>
      <c r="D19" s="771"/>
      <c r="E19" s="772"/>
      <c r="F19" s="6">
        <v>2</v>
      </c>
      <c r="G19" s="43">
        <f aca="true" t="shared" si="0" ref="G19:H21">G11</f>
        <v>170</v>
      </c>
      <c r="H19" s="13">
        <f t="shared" si="0"/>
        <v>0.2</v>
      </c>
      <c r="I19" s="13">
        <v>0.3</v>
      </c>
      <c r="J19" s="62">
        <f>I19*H19*G19*F19</f>
        <v>20.4</v>
      </c>
      <c r="K19" s="774"/>
      <c r="L19" s="777"/>
      <c r="M19" s="780"/>
    </row>
    <row r="20" spans="1:13" s="9" customFormat="1" ht="15">
      <c r="A20" s="173"/>
      <c r="B20" s="64"/>
      <c r="C20" s="770" t="str">
        <f>C12</f>
        <v>Road CH. 170 to 350m = 180m</v>
      </c>
      <c r="D20" s="771"/>
      <c r="E20" s="772"/>
      <c r="F20" s="6">
        <v>1</v>
      </c>
      <c r="G20" s="43">
        <f t="shared" si="0"/>
        <v>180</v>
      </c>
      <c r="H20" s="13">
        <f t="shared" si="0"/>
        <v>0.2</v>
      </c>
      <c r="I20" s="13">
        <v>0.3</v>
      </c>
      <c r="J20" s="62">
        <f>I20*H20*G20*F20</f>
        <v>10.799999999999999</v>
      </c>
      <c r="K20" s="774"/>
      <c r="L20" s="777"/>
      <c r="M20" s="780"/>
    </row>
    <row r="21" spans="1:13" s="9" customFormat="1" ht="15">
      <c r="A21" s="173"/>
      <c r="B21" s="64"/>
      <c r="C21" s="770" t="str">
        <f>C13</f>
        <v>Road CH. 350 to 4600m = 110m</v>
      </c>
      <c r="D21" s="771"/>
      <c r="E21" s="772"/>
      <c r="F21" s="6">
        <v>2</v>
      </c>
      <c r="G21" s="43">
        <f t="shared" si="0"/>
        <v>110</v>
      </c>
      <c r="H21" s="13">
        <f t="shared" si="0"/>
        <v>0.2</v>
      </c>
      <c r="I21" s="13">
        <v>0.3</v>
      </c>
      <c r="J21" s="62">
        <f>I21*H21*G21*F21</f>
        <v>13.2</v>
      </c>
      <c r="K21" s="774"/>
      <c r="L21" s="777"/>
      <c r="M21" s="780"/>
    </row>
    <row r="22" spans="1:13" s="9" customFormat="1" ht="12.75" customHeight="1">
      <c r="A22" s="65"/>
      <c r="B22" s="64"/>
      <c r="C22" s="807" t="str">
        <f>C14</f>
        <v>Total</v>
      </c>
      <c r="D22" s="808"/>
      <c r="E22" s="809"/>
      <c r="F22" s="36"/>
      <c r="G22" s="22"/>
      <c r="H22" s="34"/>
      <c r="I22" s="5"/>
      <c r="J22" s="38">
        <f>SUM(J19:J21)</f>
        <v>44.39999999999999</v>
      </c>
      <c r="K22" s="775"/>
      <c r="L22" s="778"/>
      <c r="M22" s="781"/>
    </row>
    <row r="23" spans="1:13" s="9" customFormat="1" ht="12" customHeight="1">
      <c r="A23" s="68"/>
      <c r="B23" s="810"/>
      <c r="C23" s="811"/>
      <c r="D23" s="811"/>
      <c r="E23" s="811"/>
      <c r="F23" s="811"/>
      <c r="G23" s="811"/>
      <c r="H23" s="811"/>
      <c r="I23" s="811"/>
      <c r="J23" s="811"/>
      <c r="K23" s="811"/>
      <c r="L23" s="812"/>
      <c r="M23" s="39"/>
    </row>
    <row r="24" spans="1:13" s="19" customFormat="1" ht="15" customHeight="1">
      <c r="A24" s="813" t="s">
        <v>48</v>
      </c>
      <c r="B24" s="790" t="s">
        <v>221</v>
      </c>
      <c r="C24" s="814" t="s">
        <v>222</v>
      </c>
      <c r="D24" s="815"/>
      <c r="E24" s="816"/>
      <c r="F24" s="22"/>
      <c r="G24" s="49"/>
      <c r="H24" s="34"/>
      <c r="I24" s="5"/>
      <c r="J24" s="8"/>
      <c r="K24" s="46"/>
      <c r="L24" s="6"/>
      <c r="M24" s="14"/>
    </row>
    <row r="25" spans="1:13" s="9" customFormat="1" ht="73.5" customHeight="1">
      <c r="A25" s="805"/>
      <c r="B25" s="791"/>
      <c r="C25" s="795" t="s">
        <v>223</v>
      </c>
      <c r="D25" s="796"/>
      <c r="E25" s="797"/>
      <c r="F25" s="22"/>
      <c r="G25" s="49"/>
      <c r="H25" s="34"/>
      <c r="I25" s="5"/>
      <c r="J25" s="177"/>
      <c r="K25" s="1021">
        <v>3235.5</v>
      </c>
      <c r="L25" s="764" t="s">
        <v>0</v>
      </c>
      <c r="M25" s="767">
        <f>J29*K25</f>
        <v>449087.4</v>
      </c>
    </row>
    <row r="26" spans="1:13" s="9" customFormat="1" ht="15">
      <c r="A26" s="806"/>
      <c r="B26" s="803"/>
      <c r="C26" s="770" t="str">
        <f>C11</f>
        <v>Road CH. 0 to 170m = 170m</v>
      </c>
      <c r="D26" s="771"/>
      <c r="E26" s="772"/>
      <c r="F26" s="6">
        <v>2</v>
      </c>
      <c r="G26" s="43">
        <f aca="true" t="shared" si="1" ref="G26:H28">G11</f>
        <v>170</v>
      </c>
      <c r="H26" s="13">
        <f t="shared" si="1"/>
        <v>0.2</v>
      </c>
      <c r="I26" s="13">
        <v>0.1</v>
      </c>
      <c r="J26" s="178">
        <f>H26*G26*F26*I26</f>
        <v>6.800000000000001</v>
      </c>
      <c r="K26" s="1021"/>
      <c r="L26" s="765"/>
      <c r="M26" s="768"/>
    </row>
    <row r="27" spans="1:13" s="9" customFormat="1" ht="15">
      <c r="A27" s="69"/>
      <c r="B27" s="176"/>
      <c r="C27" s="770" t="str">
        <f>C12</f>
        <v>Road CH. 170 to 350m = 180m</v>
      </c>
      <c r="D27" s="771"/>
      <c r="E27" s="772"/>
      <c r="F27" s="6">
        <v>1</v>
      </c>
      <c r="G27" s="43">
        <f t="shared" si="1"/>
        <v>180</v>
      </c>
      <c r="H27" s="13">
        <f t="shared" si="1"/>
        <v>0.2</v>
      </c>
      <c r="I27" s="13">
        <v>1.1</v>
      </c>
      <c r="J27" s="178">
        <f>H27*G27*F27*I27</f>
        <v>39.6</v>
      </c>
      <c r="K27" s="1021"/>
      <c r="L27" s="765"/>
      <c r="M27" s="768"/>
    </row>
    <row r="28" spans="1:13" s="9" customFormat="1" ht="15">
      <c r="A28" s="69"/>
      <c r="B28" s="179"/>
      <c r="C28" s="758" t="str">
        <f>C13</f>
        <v>Road CH. 350 to 4600m = 110m</v>
      </c>
      <c r="D28" s="758"/>
      <c r="E28" s="758"/>
      <c r="F28" s="6">
        <v>2</v>
      </c>
      <c r="G28" s="43">
        <f t="shared" si="1"/>
        <v>110</v>
      </c>
      <c r="H28" s="13">
        <f t="shared" si="1"/>
        <v>0.2</v>
      </c>
      <c r="I28" s="13">
        <v>2.1</v>
      </c>
      <c r="J28" s="23">
        <f>H28*G28*F28*I28</f>
        <v>92.4</v>
      </c>
      <c r="K28" s="1021"/>
      <c r="L28" s="765"/>
      <c r="M28" s="768"/>
    </row>
    <row r="29" spans="1:13" s="9" customFormat="1" ht="15">
      <c r="A29" s="68"/>
      <c r="B29" s="180"/>
      <c r="C29" s="759" t="s">
        <v>2</v>
      </c>
      <c r="D29" s="759"/>
      <c r="E29" s="759"/>
      <c r="F29" s="180"/>
      <c r="G29" s="180"/>
      <c r="H29" s="180"/>
      <c r="I29" s="180"/>
      <c r="J29" s="180">
        <f>SUM(J26:J28)</f>
        <v>138.8</v>
      </c>
      <c r="K29" s="1021"/>
      <c r="L29" s="766"/>
      <c r="M29" s="769"/>
    </row>
    <row r="30" spans="1:13" ht="15">
      <c r="A30" s="169"/>
      <c r="B30" s="749"/>
      <c r="C30" s="750"/>
      <c r="D30" s="750"/>
      <c r="E30" s="750"/>
      <c r="F30" s="750"/>
      <c r="G30" s="750"/>
      <c r="H30" s="750"/>
      <c r="I30" s="750"/>
      <c r="J30" s="750"/>
      <c r="K30" s="750"/>
      <c r="L30" s="170"/>
      <c r="M30" s="20"/>
    </row>
    <row r="31" spans="1:13" ht="15">
      <c r="A31" s="813" t="s">
        <v>18</v>
      </c>
      <c r="B31" s="790" t="s">
        <v>28</v>
      </c>
      <c r="C31" s="804" t="s">
        <v>33</v>
      </c>
      <c r="D31" s="804"/>
      <c r="E31" s="804"/>
      <c r="F31" s="6"/>
      <c r="G31" s="10"/>
      <c r="H31" s="13"/>
      <c r="I31" s="24"/>
      <c r="J31" s="8"/>
      <c r="K31" s="46"/>
      <c r="L31" s="6"/>
      <c r="M31" s="14"/>
    </row>
    <row r="32" spans="1:13" ht="15">
      <c r="A32" s="805"/>
      <c r="B32" s="791"/>
      <c r="C32" s="755" t="s">
        <v>39</v>
      </c>
      <c r="D32" s="756"/>
      <c r="E32" s="757"/>
      <c r="F32" s="6"/>
      <c r="G32" s="10"/>
      <c r="H32" s="13"/>
      <c r="I32" s="24"/>
      <c r="J32" s="8"/>
      <c r="K32" s="799">
        <v>513</v>
      </c>
      <c r="L32" s="761" t="s">
        <v>1</v>
      </c>
      <c r="M32" s="767">
        <f>K32*J36</f>
        <v>1267110</v>
      </c>
    </row>
    <row r="33" spans="1:13" ht="15">
      <c r="A33" s="805"/>
      <c r="B33" s="791"/>
      <c r="C33" s="755" t="str">
        <f>C11</f>
        <v>Road CH. 0 to 170m = 170m</v>
      </c>
      <c r="D33" s="756"/>
      <c r="E33" s="757"/>
      <c r="F33" s="6">
        <v>2</v>
      </c>
      <c r="G33" s="43">
        <f>G11</f>
        <v>170</v>
      </c>
      <c r="H33" s="13">
        <v>2.5</v>
      </c>
      <c r="I33" s="13"/>
      <c r="J33" s="71">
        <f>H33*G33*F33</f>
        <v>850</v>
      </c>
      <c r="K33" s="800"/>
      <c r="L33" s="762"/>
      <c r="M33" s="768"/>
    </row>
    <row r="34" spans="1:13" ht="15">
      <c r="A34" s="805"/>
      <c r="B34" s="791"/>
      <c r="C34" s="755" t="str">
        <f>C12</f>
        <v>Road CH. 170 to 350m = 180m</v>
      </c>
      <c r="D34" s="756"/>
      <c r="E34" s="757"/>
      <c r="F34" s="6">
        <v>1</v>
      </c>
      <c r="G34" s="43">
        <f>G12</f>
        <v>180</v>
      </c>
      <c r="H34" s="13">
        <v>3.5</v>
      </c>
      <c r="I34" s="13"/>
      <c r="J34" s="71">
        <f>H34*G34*F34</f>
        <v>630</v>
      </c>
      <c r="K34" s="800"/>
      <c r="L34" s="762"/>
      <c r="M34" s="768"/>
    </row>
    <row r="35" spans="1:13" ht="15">
      <c r="A35" s="805"/>
      <c r="B35" s="791"/>
      <c r="C35" s="755" t="str">
        <f>C13</f>
        <v>Road CH. 350 to 4600m = 110m</v>
      </c>
      <c r="D35" s="756"/>
      <c r="E35" s="757"/>
      <c r="F35" s="6">
        <v>2</v>
      </c>
      <c r="G35" s="43">
        <f>G13</f>
        <v>110</v>
      </c>
      <c r="H35" s="13">
        <v>4.5</v>
      </c>
      <c r="I35" s="13"/>
      <c r="J35" s="71">
        <f>H35*G35*F35</f>
        <v>990</v>
      </c>
      <c r="K35" s="800"/>
      <c r="L35" s="762"/>
      <c r="M35" s="768"/>
    </row>
    <row r="36" spans="1:13" ht="15" customHeight="1">
      <c r="A36" s="806"/>
      <c r="B36" s="803"/>
      <c r="C36" s="755" t="str">
        <f>C14</f>
        <v>Total</v>
      </c>
      <c r="D36" s="756"/>
      <c r="E36" s="757"/>
      <c r="F36" s="139"/>
      <c r="G36" s="139"/>
      <c r="H36" s="139"/>
      <c r="I36" s="139"/>
      <c r="J36" s="182">
        <f>SUM(J33:J35)</f>
        <v>2470</v>
      </c>
      <c r="K36" s="801"/>
      <c r="L36" s="763"/>
      <c r="M36" s="769"/>
    </row>
    <row r="37" spans="1:13" s="21" customFormat="1" ht="12.75">
      <c r="A37" s="155"/>
      <c r="B37" s="749"/>
      <c r="C37" s="750"/>
      <c r="D37" s="750"/>
      <c r="E37" s="750"/>
      <c r="F37" s="750"/>
      <c r="G37" s="750"/>
      <c r="H37" s="750"/>
      <c r="I37" s="750"/>
      <c r="J37" s="750"/>
      <c r="K37" s="750"/>
      <c r="L37" s="760"/>
      <c r="M37" s="14"/>
    </row>
    <row r="38" spans="1:13" s="21" customFormat="1" ht="12.75">
      <c r="A38" s="805" t="s">
        <v>29</v>
      </c>
      <c r="B38" s="790" t="s">
        <v>43</v>
      </c>
      <c r="C38" s="804" t="s">
        <v>34</v>
      </c>
      <c r="D38" s="804"/>
      <c r="E38" s="804"/>
      <c r="F38" s="6"/>
      <c r="G38" s="10"/>
      <c r="H38" s="13"/>
      <c r="I38" s="24"/>
      <c r="J38" s="8"/>
      <c r="K38" s="46"/>
      <c r="L38" s="6"/>
      <c r="M38" s="14"/>
    </row>
    <row r="39" spans="1:13" s="21" customFormat="1" ht="78" customHeight="1">
      <c r="A39" s="805"/>
      <c r="B39" s="791"/>
      <c r="C39" s="654" t="s">
        <v>35</v>
      </c>
      <c r="D39" s="654"/>
      <c r="E39" s="654"/>
      <c r="F39" s="761"/>
      <c r="G39" s="761"/>
      <c r="H39" s="761"/>
      <c r="I39" s="761"/>
      <c r="J39" s="761"/>
      <c r="K39" s="761">
        <v>4588.2</v>
      </c>
      <c r="L39" s="761" t="s">
        <v>0</v>
      </c>
      <c r="M39" s="767">
        <f>K39*J52</f>
        <v>724889.718</v>
      </c>
    </row>
    <row r="40" spans="1:13" s="21" customFormat="1" ht="15.75" customHeight="1">
      <c r="A40" s="805"/>
      <c r="B40" s="791"/>
      <c r="C40" s="770" t="str">
        <f>C11</f>
        <v>Road CH. 0 to 170m = 170m</v>
      </c>
      <c r="D40" s="771"/>
      <c r="E40" s="772"/>
      <c r="F40" s="762"/>
      <c r="G40" s="762"/>
      <c r="H40" s="762"/>
      <c r="I40" s="762"/>
      <c r="J40" s="762"/>
      <c r="K40" s="762"/>
      <c r="L40" s="762"/>
      <c r="M40" s="768"/>
    </row>
    <row r="41" spans="1:13" s="21" customFormat="1" ht="12">
      <c r="A41" s="805"/>
      <c r="B41" s="791"/>
      <c r="C41" s="802" t="s">
        <v>40</v>
      </c>
      <c r="D41" s="802"/>
      <c r="E41" s="802"/>
      <c r="F41" s="763"/>
      <c r="G41" s="763"/>
      <c r="H41" s="763"/>
      <c r="I41" s="763"/>
      <c r="J41" s="763"/>
      <c r="K41" s="762"/>
      <c r="L41" s="762"/>
      <c r="M41" s="768"/>
    </row>
    <row r="42" spans="1:14" ht="15">
      <c r="A42" s="805"/>
      <c r="B42" s="791"/>
      <c r="C42" s="751" t="s">
        <v>41</v>
      </c>
      <c r="D42" s="751"/>
      <c r="E42" s="751"/>
      <c r="F42" s="6" t="s">
        <v>248</v>
      </c>
      <c r="G42" s="43">
        <f>G11</f>
        <v>170</v>
      </c>
      <c r="H42" s="13">
        <v>0.2</v>
      </c>
      <c r="I42" s="24">
        <v>0.335</v>
      </c>
      <c r="J42" s="8">
        <f>I42*H42*G42*4</f>
        <v>45.56</v>
      </c>
      <c r="K42" s="762"/>
      <c r="L42" s="762"/>
      <c r="M42" s="768"/>
      <c r="N42" s="175">
        <f>I42</f>
        <v>0.335</v>
      </c>
    </row>
    <row r="43" spans="1:13" ht="15">
      <c r="A43" s="806"/>
      <c r="B43" s="791"/>
      <c r="C43" s="751" t="s">
        <v>36</v>
      </c>
      <c r="D43" s="751"/>
      <c r="E43" s="751"/>
      <c r="F43" s="6" t="s">
        <v>248</v>
      </c>
      <c r="G43" s="43">
        <f>G11</f>
        <v>170</v>
      </c>
      <c r="H43" s="7">
        <v>0.265</v>
      </c>
      <c r="I43" s="24">
        <v>0.15</v>
      </c>
      <c r="J43" s="8">
        <f>I43*H43*G43*4</f>
        <v>27.03</v>
      </c>
      <c r="K43" s="762"/>
      <c r="L43" s="762"/>
      <c r="M43" s="768"/>
    </row>
    <row r="44" spans="1:13" ht="15">
      <c r="A44" s="69"/>
      <c r="B44" s="172"/>
      <c r="C44" s="751" t="str">
        <f>C12</f>
        <v>Road CH. 170 to 350m = 180m</v>
      </c>
      <c r="D44" s="751"/>
      <c r="E44" s="751"/>
      <c r="F44" s="6"/>
      <c r="G44" s="43"/>
      <c r="H44" s="7"/>
      <c r="I44" s="24"/>
      <c r="J44" s="8"/>
      <c r="K44" s="762"/>
      <c r="L44" s="762"/>
      <c r="M44" s="768"/>
    </row>
    <row r="45" spans="1:13" ht="15">
      <c r="A45" s="69"/>
      <c r="B45" s="172"/>
      <c r="C45" s="751" t="str">
        <f>C41</f>
        <v>on the either side of road ends</v>
      </c>
      <c r="D45" s="751"/>
      <c r="E45" s="751"/>
      <c r="F45" s="6"/>
      <c r="G45" s="43"/>
      <c r="H45" s="7"/>
      <c r="I45" s="24"/>
      <c r="J45" s="8"/>
      <c r="K45" s="762"/>
      <c r="L45" s="762"/>
      <c r="M45" s="768"/>
    </row>
    <row r="46" spans="1:13" ht="15">
      <c r="A46" s="69"/>
      <c r="B46" s="172"/>
      <c r="C46" s="751" t="str">
        <f>C42</f>
        <v>Kerb stone</v>
      </c>
      <c r="D46" s="751"/>
      <c r="E46" s="751"/>
      <c r="F46" s="6" t="s">
        <v>255</v>
      </c>
      <c r="G46" s="43">
        <f>G12</f>
        <v>180</v>
      </c>
      <c r="H46" s="13">
        <v>0.2</v>
      </c>
      <c r="I46" s="24">
        <v>0.335</v>
      </c>
      <c r="J46" s="8">
        <f>I46*H46*G46*2</f>
        <v>24.12</v>
      </c>
      <c r="K46" s="762"/>
      <c r="L46" s="762"/>
      <c r="M46" s="768"/>
    </row>
    <row r="47" spans="1:13" ht="15">
      <c r="A47" s="69"/>
      <c r="B47" s="172"/>
      <c r="C47" s="751" t="str">
        <f>C43</f>
        <v>base</v>
      </c>
      <c r="D47" s="751"/>
      <c r="E47" s="751"/>
      <c r="F47" s="6" t="s">
        <v>255</v>
      </c>
      <c r="G47" s="43">
        <f>G12</f>
        <v>180</v>
      </c>
      <c r="H47" s="7">
        <v>0.265</v>
      </c>
      <c r="I47" s="24">
        <v>0.15</v>
      </c>
      <c r="J47" s="8">
        <f>I47*H47*G47*2</f>
        <v>14.31</v>
      </c>
      <c r="K47" s="762"/>
      <c r="L47" s="762"/>
      <c r="M47" s="768"/>
    </row>
    <row r="48" spans="1:13" ht="15">
      <c r="A48" s="69"/>
      <c r="B48" s="172"/>
      <c r="C48" s="751" t="str">
        <f>C13</f>
        <v>Road CH. 350 to 4600m = 110m</v>
      </c>
      <c r="D48" s="751"/>
      <c r="E48" s="751"/>
      <c r="F48" s="6"/>
      <c r="G48" s="43"/>
      <c r="H48" s="7"/>
      <c r="I48" s="24"/>
      <c r="J48" s="8"/>
      <c r="K48" s="762"/>
      <c r="L48" s="762"/>
      <c r="M48" s="768"/>
    </row>
    <row r="49" spans="1:13" ht="15">
      <c r="A49" s="69"/>
      <c r="B49" s="172"/>
      <c r="C49" s="751" t="str">
        <f>C45</f>
        <v>on the either side of road ends</v>
      </c>
      <c r="D49" s="751"/>
      <c r="E49" s="751"/>
      <c r="F49" s="6"/>
      <c r="G49" s="43"/>
      <c r="H49" s="7"/>
      <c r="I49" s="24"/>
      <c r="J49" s="8"/>
      <c r="K49" s="762"/>
      <c r="L49" s="762"/>
      <c r="M49" s="768"/>
    </row>
    <row r="50" spans="1:13" ht="15">
      <c r="A50" s="69"/>
      <c r="B50" s="172"/>
      <c r="C50" s="751" t="str">
        <f>C46</f>
        <v>Kerb stone</v>
      </c>
      <c r="D50" s="751"/>
      <c r="E50" s="751"/>
      <c r="F50" s="6" t="s">
        <v>248</v>
      </c>
      <c r="G50" s="43">
        <f>G13</f>
        <v>110</v>
      </c>
      <c r="H50" s="13">
        <v>0.2</v>
      </c>
      <c r="I50" s="24">
        <v>0.335</v>
      </c>
      <c r="J50" s="8">
        <f>I50*H50*G50*4</f>
        <v>29.48</v>
      </c>
      <c r="K50" s="762"/>
      <c r="L50" s="762"/>
      <c r="M50" s="768"/>
    </row>
    <row r="51" spans="1:13" ht="15">
      <c r="A51" s="69"/>
      <c r="B51" s="172"/>
      <c r="C51" s="751" t="str">
        <f>C47</f>
        <v>base</v>
      </c>
      <c r="D51" s="751"/>
      <c r="E51" s="751"/>
      <c r="F51" s="6" t="s">
        <v>248</v>
      </c>
      <c r="G51" s="43">
        <f>G13</f>
        <v>110</v>
      </c>
      <c r="H51" s="7">
        <v>0.265</v>
      </c>
      <c r="I51" s="24">
        <v>0.15</v>
      </c>
      <c r="J51" s="8">
        <f>I51*H51*G51*4</f>
        <v>17.490000000000002</v>
      </c>
      <c r="K51" s="762"/>
      <c r="L51" s="762"/>
      <c r="M51" s="768"/>
    </row>
    <row r="52" spans="1:13" ht="15">
      <c r="A52" s="70"/>
      <c r="B52" s="59"/>
      <c r="C52" s="802" t="s">
        <v>2</v>
      </c>
      <c r="D52" s="802"/>
      <c r="E52" s="802"/>
      <c r="F52" s="6"/>
      <c r="G52" s="10"/>
      <c r="H52" s="13"/>
      <c r="I52" s="24"/>
      <c r="J52" s="8">
        <f>SUM(J42:J51)</f>
        <v>157.99</v>
      </c>
      <c r="K52" s="763"/>
      <c r="L52" s="763"/>
      <c r="M52" s="769"/>
    </row>
    <row r="53" spans="1:13" ht="15">
      <c r="A53" s="67"/>
      <c r="B53" s="785"/>
      <c r="C53" s="786"/>
      <c r="D53" s="786"/>
      <c r="E53" s="786"/>
      <c r="F53" s="786"/>
      <c r="G53" s="786"/>
      <c r="H53" s="786"/>
      <c r="I53" s="786"/>
      <c r="J53" s="786"/>
      <c r="K53" s="786"/>
      <c r="L53" s="787"/>
      <c r="M53" s="41"/>
    </row>
    <row r="54" spans="1:13" ht="15">
      <c r="A54" s="788" t="s">
        <v>21</v>
      </c>
      <c r="B54" s="790" t="s">
        <v>20</v>
      </c>
      <c r="C54" s="792" t="s">
        <v>46</v>
      </c>
      <c r="D54" s="793"/>
      <c r="E54" s="794"/>
      <c r="F54" s="32"/>
      <c r="G54" s="49"/>
      <c r="H54" s="53"/>
      <c r="I54" s="28"/>
      <c r="J54" s="40"/>
      <c r="K54" s="46"/>
      <c r="L54" s="6"/>
      <c r="M54" s="40"/>
    </row>
    <row r="55" spans="1:13" ht="63" customHeight="1">
      <c r="A55" s="789"/>
      <c r="B55" s="791"/>
      <c r="C55" s="795" t="s">
        <v>8</v>
      </c>
      <c r="D55" s="796"/>
      <c r="E55" s="797"/>
      <c r="F55" s="35"/>
      <c r="G55" s="44"/>
      <c r="H55" s="54"/>
      <c r="I55" s="28"/>
      <c r="J55" s="58"/>
      <c r="K55" s="1022">
        <v>4134.6</v>
      </c>
      <c r="L55" s="798" t="s">
        <v>0</v>
      </c>
      <c r="M55" s="746">
        <f>J56*K55</f>
        <v>12651.876</v>
      </c>
    </row>
    <row r="56" spans="1:13" ht="15">
      <c r="A56" s="156"/>
      <c r="B56" s="73"/>
      <c r="C56" s="752" t="str">
        <f>C11</f>
        <v>Road CH. 0 to 170m = 170m</v>
      </c>
      <c r="D56" s="753"/>
      <c r="E56" s="754"/>
      <c r="F56" s="163">
        <v>2</v>
      </c>
      <c r="G56" s="164">
        <f>G11</f>
        <v>170</v>
      </c>
      <c r="H56" s="165">
        <v>0.15</v>
      </c>
      <c r="I56" s="165">
        <v>0.06</v>
      </c>
      <c r="J56" s="166">
        <f>I56*H56*G56*F56</f>
        <v>3.0599999999999996</v>
      </c>
      <c r="K56" s="1023"/>
      <c r="L56" s="798"/>
      <c r="M56" s="747"/>
    </row>
    <row r="57" spans="1:13" ht="15">
      <c r="A57" s="156"/>
      <c r="B57" s="181"/>
      <c r="C57" s="752" t="str">
        <f>C12</f>
        <v>Road CH. 170 to 350m = 180m</v>
      </c>
      <c r="D57" s="753"/>
      <c r="E57" s="754"/>
      <c r="F57" s="163">
        <v>1</v>
      </c>
      <c r="G57" s="164">
        <f>G12</f>
        <v>180</v>
      </c>
      <c r="H57" s="165">
        <v>0.15</v>
      </c>
      <c r="I57" s="165">
        <v>0.06</v>
      </c>
      <c r="J57" s="166">
        <f>I57*H57*G57*F57</f>
        <v>1.6199999999999999</v>
      </c>
      <c r="K57" s="1023"/>
      <c r="L57" s="798"/>
      <c r="M57" s="747"/>
    </row>
    <row r="58" spans="1:13" ht="15">
      <c r="A58" s="156"/>
      <c r="B58" s="181"/>
      <c r="C58" s="752" t="str">
        <f>C13</f>
        <v>Road CH. 350 to 4600m = 110m</v>
      </c>
      <c r="D58" s="753"/>
      <c r="E58" s="754"/>
      <c r="F58" s="163">
        <v>2</v>
      </c>
      <c r="G58" s="164">
        <f>G13</f>
        <v>110</v>
      </c>
      <c r="H58" s="165">
        <v>0.15</v>
      </c>
      <c r="I58" s="165">
        <v>0.06</v>
      </c>
      <c r="J58" s="166">
        <f>I58*H58*G58*F58</f>
        <v>1.9799999999999998</v>
      </c>
      <c r="K58" s="1023"/>
      <c r="L58" s="798"/>
      <c r="M58" s="747"/>
    </row>
    <row r="59" spans="1:13" ht="15">
      <c r="A59" s="156"/>
      <c r="B59" s="181"/>
      <c r="C59" s="752" t="str">
        <f>C14</f>
        <v>Total</v>
      </c>
      <c r="D59" s="753"/>
      <c r="E59" s="754"/>
      <c r="F59" s="163"/>
      <c r="G59" s="164"/>
      <c r="H59" s="165"/>
      <c r="I59" s="165"/>
      <c r="J59" s="166">
        <f>SUM(J56:J58)</f>
        <v>6.659999999999999</v>
      </c>
      <c r="K59" s="1024"/>
      <c r="L59" s="798"/>
      <c r="M59" s="748"/>
    </row>
    <row r="60" spans="1:13" ht="15">
      <c r="A60" s="157"/>
      <c r="B60" s="782" t="s">
        <v>2</v>
      </c>
      <c r="C60" s="783"/>
      <c r="D60" s="783"/>
      <c r="E60" s="783"/>
      <c r="F60" s="783"/>
      <c r="G60" s="783"/>
      <c r="H60" s="783"/>
      <c r="I60" s="783"/>
      <c r="J60" s="783"/>
      <c r="K60" s="784"/>
      <c r="L60" s="158"/>
      <c r="M60" s="159">
        <f>SUM(M9:M59)</f>
        <v>2483282.754</v>
      </c>
    </row>
  </sheetData>
  <sheetProtection/>
  <mergeCells count="97">
    <mergeCell ref="A1:M1"/>
    <mergeCell ref="A2:M2"/>
    <mergeCell ref="A4:M4"/>
    <mergeCell ref="A5:A6"/>
    <mergeCell ref="B5:B6"/>
    <mergeCell ref="C5:E6"/>
    <mergeCell ref="F5:J5"/>
    <mergeCell ref="K5:K6"/>
    <mergeCell ref="L5:L6"/>
    <mergeCell ref="M5:M6"/>
    <mergeCell ref="A8:A14"/>
    <mergeCell ref="B8:B14"/>
    <mergeCell ref="C8:E8"/>
    <mergeCell ref="C9:E9"/>
    <mergeCell ref="K9:K14"/>
    <mergeCell ref="L9:L14"/>
    <mergeCell ref="C12:E12"/>
    <mergeCell ref="C13:E13"/>
    <mergeCell ref="M9:M14"/>
    <mergeCell ref="C10:E10"/>
    <mergeCell ref="C11:E11"/>
    <mergeCell ref="B15:L15"/>
    <mergeCell ref="A16:A19"/>
    <mergeCell ref="B16:B19"/>
    <mergeCell ref="C16:E16"/>
    <mergeCell ref="C17:E17"/>
    <mergeCell ref="C18:E18"/>
    <mergeCell ref="C19:E19"/>
    <mergeCell ref="L32:L36"/>
    <mergeCell ref="M32:M36"/>
    <mergeCell ref="C22:E22"/>
    <mergeCell ref="B23:L23"/>
    <mergeCell ref="A24:A26"/>
    <mergeCell ref="B24:B26"/>
    <mergeCell ref="C24:E24"/>
    <mergeCell ref="C25:E25"/>
    <mergeCell ref="C26:E26"/>
    <mergeCell ref="A31:A36"/>
    <mergeCell ref="B31:B36"/>
    <mergeCell ref="C31:E31"/>
    <mergeCell ref="C32:E32"/>
    <mergeCell ref="K32:K36"/>
    <mergeCell ref="A38:A43"/>
    <mergeCell ref="B38:B43"/>
    <mergeCell ref="C38:E38"/>
    <mergeCell ref="C39:E39"/>
    <mergeCell ref="F39:F41"/>
    <mergeCell ref="G39:G41"/>
    <mergeCell ref="J39:J41"/>
    <mergeCell ref="K39:K52"/>
    <mergeCell ref="L39:L52"/>
    <mergeCell ref="M39:M52"/>
    <mergeCell ref="C40:E40"/>
    <mergeCell ref="C41:E41"/>
    <mergeCell ref="C42:E42"/>
    <mergeCell ref="C43:E43"/>
    <mergeCell ref="C52:E52"/>
    <mergeCell ref="C48:E48"/>
    <mergeCell ref="B60:K60"/>
    <mergeCell ref="B53:L53"/>
    <mergeCell ref="A54:A55"/>
    <mergeCell ref="B54:B55"/>
    <mergeCell ref="C54:E54"/>
    <mergeCell ref="C55:E55"/>
    <mergeCell ref="C56:E56"/>
    <mergeCell ref="K55:K59"/>
    <mergeCell ref="L55:L59"/>
    <mergeCell ref="K25:K29"/>
    <mergeCell ref="L25:L29"/>
    <mergeCell ref="M25:M29"/>
    <mergeCell ref="C33:E33"/>
    <mergeCell ref="C20:E20"/>
    <mergeCell ref="C21:E21"/>
    <mergeCell ref="K17:K22"/>
    <mergeCell ref="L17:L22"/>
    <mergeCell ref="M17:M22"/>
    <mergeCell ref="C27:E27"/>
    <mergeCell ref="C44:E44"/>
    <mergeCell ref="C45:E45"/>
    <mergeCell ref="C46:E46"/>
    <mergeCell ref="C47:E47"/>
    <mergeCell ref="C28:E28"/>
    <mergeCell ref="C29:E29"/>
    <mergeCell ref="C36:E36"/>
    <mergeCell ref="B37:L37"/>
    <mergeCell ref="H39:H41"/>
    <mergeCell ref="I39:I41"/>
    <mergeCell ref="M55:M59"/>
    <mergeCell ref="B30:K30"/>
    <mergeCell ref="C49:E49"/>
    <mergeCell ref="C51:E51"/>
    <mergeCell ref="C50:E50"/>
    <mergeCell ref="C57:E57"/>
    <mergeCell ref="C58:E58"/>
    <mergeCell ref="C59:E59"/>
    <mergeCell ref="C34:E34"/>
    <mergeCell ref="C35:E35"/>
  </mergeCells>
  <printOptions horizontalCentered="1"/>
  <pageMargins left="0.3937007874015748" right="0.3937007874015748" top="0.7480314960629921"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109"/>
  <sheetViews>
    <sheetView view="pageBreakPreview" zoomScaleSheetLayoutView="100" zoomScalePageLayoutView="0" workbookViewId="0" topLeftCell="A85">
      <selection activeCell="I107" sqref="I107"/>
    </sheetView>
  </sheetViews>
  <sheetFormatPr defaultColWidth="9.140625" defaultRowHeight="15"/>
  <cols>
    <col min="1" max="1" width="4.00390625" style="9" customWidth="1"/>
    <col min="2" max="2" width="15.28125" style="9" customWidth="1"/>
    <col min="3" max="3" width="21.57421875" style="9" customWidth="1"/>
    <col min="4" max="4" width="20.421875" style="9" customWidth="1"/>
    <col min="5" max="5" width="4.00390625" style="9" hidden="1" customWidth="1"/>
    <col min="6" max="6" width="6.00390625" style="9" hidden="1" customWidth="1"/>
    <col min="7" max="7" width="5.28125" style="9" hidden="1" customWidth="1"/>
    <col min="8" max="8" width="6.57421875" style="9" hidden="1" customWidth="1"/>
    <col min="9" max="9" width="7.421875" style="9" customWidth="1"/>
    <col min="10" max="10" width="9.00390625" style="9" bestFit="1" customWidth="1"/>
    <col min="11" max="11" width="4.57421875" style="9" bestFit="1" customWidth="1"/>
    <col min="12" max="12" width="8.57421875" style="131" bestFit="1" customWidth="1"/>
    <col min="13" max="13" width="9.140625" style="9" customWidth="1"/>
    <col min="14" max="14" width="11.140625" style="9" bestFit="1" customWidth="1"/>
    <col min="15" max="16" width="10.140625" style="9" bestFit="1" customWidth="1"/>
    <col min="17" max="16384" width="9.140625" style="9" customWidth="1"/>
  </cols>
  <sheetData>
    <row r="1" spans="1:12" ht="15">
      <c r="A1" s="856" t="s">
        <v>128</v>
      </c>
      <c r="B1" s="856"/>
      <c r="C1" s="856"/>
      <c r="D1" s="856"/>
      <c r="E1" s="856"/>
      <c r="F1" s="856"/>
      <c r="G1" s="856"/>
      <c r="H1" s="856"/>
      <c r="I1" s="856"/>
      <c r="J1" s="856"/>
      <c r="K1" s="856"/>
      <c r="L1" s="856"/>
    </row>
    <row r="2" spans="1:12" ht="30.75" customHeight="1">
      <c r="A2" s="857" t="str">
        <f>'Road 1'!A1:K1</f>
        <v>PROPOSED ROAD FROM ALONG THE NALLA (GHODA HOSPITAL TO GHANTAGHAR ROAD) JABALPUR (M.P.)</v>
      </c>
      <c r="B2" s="857"/>
      <c r="C2" s="857"/>
      <c r="D2" s="857"/>
      <c r="E2" s="857"/>
      <c r="F2" s="857"/>
      <c r="G2" s="857"/>
      <c r="H2" s="857"/>
      <c r="I2" s="857"/>
      <c r="J2" s="857"/>
      <c r="K2" s="857"/>
      <c r="L2" s="857"/>
    </row>
    <row r="3" spans="1:12" ht="15.75">
      <c r="A3" s="858" t="s">
        <v>277</v>
      </c>
      <c r="B3" s="858"/>
      <c r="C3" s="858"/>
      <c r="D3" s="858"/>
      <c r="E3" s="858"/>
      <c r="F3" s="858"/>
      <c r="G3" s="858"/>
      <c r="H3" s="858"/>
      <c r="I3" s="858"/>
      <c r="J3" s="858"/>
      <c r="K3" s="858"/>
      <c r="L3" s="858"/>
    </row>
    <row r="4" spans="1:12" ht="15">
      <c r="A4" s="859" t="s">
        <v>278</v>
      </c>
      <c r="B4" s="859"/>
      <c r="C4" s="859"/>
      <c r="D4" s="859"/>
      <c r="E4" s="859"/>
      <c r="F4" s="859"/>
      <c r="G4" s="859"/>
      <c r="H4" s="859"/>
      <c r="I4" s="859"/>
      <c r="J4" s="859"/>
      <c r="K4" s="859"/>
      <c r="L4" s="859"/>
    </row>
    <row r="5" spans="1:12" ht="15">
      <c r="A5" s="859" t="s">
        <v>129</v>
      </c>
      <c r="B5" s="859"/>
      <c r="C5" s="859"/>
      <c r="D5" s="859"/>
      <c r="E5" s="859"/>
      <c r="F5" s="859"/>
      <c r="G5" s="859"/>
      <c r="H5" s="859"/>
      <c r="I5" s="859"/>
      <c r="J5" s="859"/>
      <c r="K5" s="859"/>
      <c r="L5" s="859"/>
    </row>
    <row r="6" spans="1:12" ht="15">
      <c r="A6" s="859" t="s">
        <v>130</v>
      </c>
      <c r="B6" s="859"/>
      <c r="C6" s="859"/>
      <c r="D6" s="859"/>
      <c r="E6" s="859"/>
      <c r="F6" s="859"/>
      <c r="G6" s="859"/>
      <c r="H6" s="859"/>
      <c r="I6" s="859"/>
      <c r="J6" s="859"/>
      <c r="K6" s="859"/>
      <c r="L6" s="859"/>
    </row>
    <row r="7" spans="1:12" ht="15">
      <c r="A7" s="860" t="s">
        <v>131</v>
      </c>
      <c r="B7" s="861"/>
      <c r="C7" s="861"/>
      <c r="D7" s="861"/>
      <c r="E7" s="861"/>
      <c r="F7" s="861"/>
      <c r="G7" s="861"/>
      <c r="H7" s="861"/>
      <c r="I7" s="861"/>
      <c r="J7" s="861"/>
      <c r="K7" s="861"/>
      <c r="L7" s="862"/>
    </row>
    <row r="8" spans="1:12" ht="12.75" customHeight="1">
      <c r="A8" s="731" t="s">
        <v>47</v>
      </c>
      <c r="B8" s="737" t="s">
        <v>132</v>
      </c>
      <c r="C8" s="737"/>
      <c r="D8" s="737"/>
      <c r="E8" s="863" t="s">
        <v>11</v>
      </c>
      <c r="F8" s="864"/>
      <c r="G8" s="864"/>
      <c r="H8" s="864"/>
      <c r="I8" s="865"/>
      <c r="J8" s="735" t="s">
        <v>12</v>
      </c>
      <c r="K8" s="737" t="s">
        <v>9</v>
      </c>
      <c r="L8" s="720" t="s">
        <v>3</v>
      </c>
    </row>
    <row r="9" spans="1:12" ht="15">
      <c r="A9" s="731"/>
      <c r="B9" s="737"/>
      <c r="C9" s="737"/>
      <c r="D9" s="737"/>
      <c r="E9" s="90" t="s">
        <v>5</v>
      </c>
      <c r="F9" s="90" t="s">
        <v>13</v>
      </c>
      <c r="G9" s="90" t="s">
        <v>14</v>
      </c>
      <c r="H9" s="90" t="s">
        <v>15</v>
      </c>
      <c r="I9" s="90" t="s">
        <v>4</v>
      </c>
      <c r="J9" s="736"/>
      <c r="K9" s="737"/>
      <c r="L9" s="721"/>
    </row>
    <row r="10" spans="1:12" s="30" customFormat="1" ht="12">
      <c r="A10" s="273">
        <v>1</v>
      </c>
      <c r="B10" s="274" t="s">
        <v>133</v>
      </c>
      <c r="C10" s="254"/>
      <c r="D10" s="254"/>
      <c r="E10" s="275"/>
      <c r="F10" s="275"/>
      <c r="G10" s="275"/>
      <c r="H10" s="275"/>
      <c r="I10" s="275"/>
      <c r="J10" s="866">
        <v>122.4</v>
      </c>
      <c r="K10" s="866" t="s">
        <v>0</v>
      </c>
      <c r="L10" s="869">
        <f>J10*I21</f>
        <v>6330.528</v>
      </c>
    </row>
    <row r="11" spans="1:12" s="30" customFormat="1" ht="12">
      <c r="A11" s="872"/>
      <c r="B11" s="873" t="s">
        <v>134</v>
      </c>
      <c r="C11" s="873"/>
      <c r="D11" s="873"/>
      <c r="E11" s="276"/>
      <c r="F11" s="276"/>
      <c r="G11" s="276"/>
      <c r="H11" s="276"/>
      <c r="I11" s="276"/>
      <c r="J11" s="867"/>
      <c r="K11" s="867"/>
      <c r="L11" s="870"/>
    </row>
    <row r="12" spans="1:12" s="30" customFormat="1" ht="12">
      <c r="A12" s="872"/>
      <c r="B12" s="874" t="s">
        <v>135</v>
      </c>
      <c r="C12" s="874"/>
      <c r="D12" s="874"/>
      <c r="E12" s="276"/>
      <c r="F12" s="276"/>
      <c r="G12" s="276"/>
      <c r="H12" s="276"/>
      <c r="I12" s="276"/>
      <c r="J12" s="867"/>
      <c r="K12" s="867"/>
      <c r="L12" s="870"/>
    </row>
    <row r="13" spans="1:12" s="30" customFormat="1" ht="12">
      <c r="A13" s="872"/>
      <c r="B13" s="875" t="s">
        <v>136</v>
      </c>
      <c r="C13" s="876"/>
      <c r="D13" s="876"/>
      <c r="E13" s="277"/>
      <c r="F13" s="276"/>
      <c r="G13" s="276"/>
      <c r="H13" s="276"/>
      <c r="I13" s="276"/>
      <c r="J13" s="867"/>
      <c r="K13" s="867"/>
      <c r="L13" s="870"/>
    </row>
    <row r="14" spans="1:12" s="30" customFormat="1" ht="12">
      <c r="A14" s="872"/>
      <c r="B14" s="877"/>
      <c r="C14" s="878"/>
      <c r="D14" s="878"/>
      <c r="E14" s="277"/>
      <c r="F14" s="276"/>
      <c r="G14" s="276"/>
      <c r="H14" s="276"/>
      <c r="I14" s="276"/>
      <c r="J14" s="867"/>
      <c r="K14" s="867"/>
      <c r="L14" s="870"/>
    </row>
    <row r="15" spans="1:12" s="30" customFormat="1" ht="12">
      <c r="A15" s="872"/>
      <c r="B15" s="877"/>
      <c r="C15" s="878"/>
      <c r="D15" s="878"/>
      <c r="E15" s="277"/>
      <c r="F15" s="276"/>
      <c r="G15" s="276"/>
      <c r="H15" s="276"/>
      <c r="I15" s="276"/>
      <c r="J15" s="867"/>
      <c r="K15" s="867"/>
      <c r="L15" s="870"/>
    </row>
    <row r="16" spans="1:12" s="30" customFormat="1" ht="75" customHeight="1">
      <c r="A16" s="872"/>
      <c r="B16" s="879"/>
      <c r="C16" s="880"/>
      <c r="D16" s="880"/>
      <c r="E16" s="277"/>
      <c r="F16" s="276"/>
      <c r="G16" s="276"/>
      <c r="H16" s="276"/>
      <c r="I16" s="276"/>
      <c r="J16" s="867"/>
      <c r="K16" s="867"/>
      <c r="L16" s="870"/>
    </row>
    <row r="17" spans="1:12" s="30" customFormat="1" ht="12">
      <c r="A17" s="273"/>
      <c r="B17" s="881" t="s">
        <v>137</v>
      </c>
      <c r="C17" s="882"/>
      <c r="D17" s="882"/>
      <c r="E17" s="277"/>
      <c r="F17" s="276"/>
      <c r="G17" s="276"/>
      <c r="H17" s="276"/>
      <c r="I17" s="276"/>
      <c r="J17" s="867"/>
      <c r="K17" s="867"/>
      <c r="L17" s="870"/>
    </row>
    <row r="18" spans="1:12" s="30" customFormat="1" ht="12">
      <c r="A18" s="273"/>
      <c r="B18" s="881" t="s">
        <v>138</v>
      </c>
      <c r="C18" s="882"/>
      <c r="D18" s="882"/>
      <c r="E18" s="278"/>
      <c r="F18" s="279"/>
      <c r="G18" s="279"/>
      <c r="H18" s="276"/>
      <c r="I18" s="279"/>
      <c r="J18" s="867"/>
      <c r="K18" s="867"/>
      <c r="L18" s="870"/>
    </row>
    <row r="19" spans="1:12" s="30" customFormat="1" ht="12">
      <c r="A19" s="273"/>
      <c r="B19" s="881" t="s">
        <v>139</v>
      </c>
      <c r="C19" s="882"/>
      <c r="D19" s="882"/>
      <c r="E19" s="280">
        <v>2</v>
      </c>
      <c r="F19" s="281">
        <v>6.3</v>
      </c>
      <c r="G19" s="281">
        <v>1.4</v>
      </c>
      <c r="H19" s="282">
        <v>1</v>
      </c>
      <c r="I19" s="281">
        <f>H19*G19*F19*E19</f>
        <v>17.639999999999997</v>
      </c>
      <c r="J19" s="867"/>
      <c r="K19" s="867"/>
      <c r="L19" s="870"/>
    </row>
    <row r="20" spans="1:12" s="30" customFormat="1" ht="12">
      <c r="A20" s="273"/>
      <c r="B20" s="881" t="s">
        <v>140</v>
      </c>
      <c r="C20" s="882"/>
      <c r="D20" s="882"/>
      <c r="E20" s="280">
        <v>1</v>
      </c>
      <c r="F20" s="281">
        <v>21.3</v>
      </c>
      <c r="G20" s="281">
        <v>1.6</v>
      </c>
      <c r="H20" s="282">
        <v>1</v>
      </c>
      <c r="I20" s="281">
        <f>H20*G20*F20*E20</f>
        <v>34.080000000000005</v>
      </c>
      <c r="J20" s="867"/>
      <c r="K20" s="867"/>
      <c r="L20" s="870"/>
    </row>
    <row r="21" spans="1:12" s="30" customFormat="1" ht="12">
      <c r="A21" s="283"/>
      <c r="B21" s="284"/>
      <c r="C21" s="285"/>
      <c r="D21" s="285"/>
      <c r="E21" s="280"/>
      <c r="F21" s="281"/>
      <c r="G21" s="281"/>
      <c r="H21" s="282" t="s">
        <v>2</v>
      </c>
      <c r="I21" s="279">
        <f>SUM(I19:I20)</f>
        <v>51.72</v>
      </c>
      <c r="J21" s="868"/>
      <c r="K21" s="868"/>
      <c r="L21" s="871"/>
    </row>
    <row r="22" spans="1:12" s="30" customFormat="1" ht="26.25" customHeight="1">
      <c r="A22" s="273"/>
      <c r="B22" s="883" t="s">
        <v>141</v>
      </c>
      <c r="C22" s="884"/>
      <c r="D22" s="884"/>
      <c r="E22" s="278"/>
      <c r="F22" s="279"/>
      <c r="G22" s="279"/>
      <c r="H22" s="286"/>
      <c r="I22" s="279"/>
      <c r="J22" s="287"/>
      <c r="K22" s="288"/>
      <c r="L22" s="289"/>
    </row>
    <row r="23" spans="1:12" s="30" customFormat="1" ht="12">
      <c r="A23" s="273"/>
      <c r="B23" s="885" t="s">
        <v>142</v>
      </c>
      <c r="C23" s="886"/>
      <c r="D23" s="887"/>
      <c r="E23" s="278"/>
      <c r="F23" s="279"/>
      <c r="G23" s="279"/>
      <c r="H23" s="276"/>
      <c r="I23" s="279"/>
      <c r="J23" s="290"/>
      <c r="K23" s="291"/>
      <c r="L23" s="292"/>
    </row>
    <row r="24" spans="1:12" s="30" customFormat="1" ht="12">
      <c r="A24" s="273"/>
      <c r="B24" s="881" t="s">
        <v>139</v>
      </c>
      <c r="C24" s="882"/>
      <c r="D24" s="882"/>
      <c r="E24" s="280">
        <v>2</v>
      </c>
      <c r="F24" s="281">
        <v>6.3</v>
      </c>
      <c r="G24" s="281">
        <v>1.4</v>
      </c>
      <c r="H24" s="282">
        <v>0.5</v>
      </c>
      <c r="I24" s="281">
        <f>H24*G24*F24*E24</f>
        <v>8.819999999999999</v>
      </c>
      <c r="J24" s="287"/>
      <c r="K24" s="288"/>
      <c r="L24" s="289"/>
    </row>
    <row r="25" spans="1:12" s="30" customFormat="1" ht="12">
      <c r="A25" s="283"/>
      <c r="B25" s="284"/>
      <c r="C25" s="285"/>
      <c r="D25" s="285"/>
      <c r="E25" s="277"/>
      <c r="F25" s="276"/>
      <c r="G25" s="276"/>
      <c r="H25" s="293" t="s">
        <v>2</v>
      </c>
      <c r="I25" s="279">
        <f>SUM(I24:I24)</f>
        <v>8.819999999999999</v>
      </c>
      <c r="J25" s="290">
        <v>333.9</v>
      </c>
      <c r="K25" s="290" t="s">
        <v>0</v>
      </c>
      <c r="L25" s="294">
        <f>J25*I25</f>
        <v>2944.997999999999</v>
      </c>
    </row>
    <row r="26" spans="1:12" s="30" customFormat="1" ht="12.75" customHeight="1">
      <c r="A26" s="295" t="s">
        <v>17</v>
      </c>
      <c r="B26" s="888" t="s">
        <v>143</v>
      </c>
      <c r="C26" s="889"/>
      <c r="D26" s="889"/>
      <c r="E26" s="296"/>
      <c r="F26" s="275"/>
      <c r="G26" s="275"/>
      <c r="H26" s="275"/>
      <c r="I26" s="275"/>
      <c r="J26" s="297"/>
      <c r="K26" s="298"/>
      <c r="L26" s="299"/>
    </row>
    <row r="27" spans="1:12" s="30" customFormat="1" ht="12">
      <c r="A27" s="890"/>
      <c r="B27" s="300" t="s">
        <v>144</v>
      </c>
      <c r="C27" s="254"/>
      <c r="D27" s="254"/>
      <c r="E27" s="277"/>
      <c r="F27" s="301"/>
      <c r="G27" s="301"/>
      <c r="H27" s="301"/>
      <c r="I27" s="301"/>
      <c r="J27" s="891">
        <v>2785.5</v>
      </c>
      <c r="K27" s="891" t="s">
        <v>0</v>
      </c>
      <c r="L27" s="892">
        <f>I37*J27</f>
        <v>101823.75194400002</v>
      </c>
    </row>
    <row r="28" spans="1:12" s="30" customFormat="1" ht="12.75" customHeight="1">
      <c r="A28" s="890"/>
      <c r="B28" s="875" t="s">
        <v>145</v>
      </c>
      <c r="C28" s="893"/>
      <c r="D28" s="893"/>
      <c r="E28" s="277"/>
      <c r="F28" s="276"/>
      <c r="G28" s="276"/>
      <c r="H28" s="302"/>
      <c r="I28" s="276"/>
      <c r="J28" s="891"/>
      <c r="K28" s="891"/>
      <c r="L28" s="892"/>
    </row>
    <row r="29" spans="1:12" s="30" customFormat="1" ht="12">
      <c r="A29" s="890"/>
      <c r="B29" s="894"/>
      <c r="C29" s="895"/>
      <c r="D29" s="895"/>
      <c r="E29" s="277"/>
      <c r="F29" s="276"/>
      <c r="G29" s="276"/>
      <c r="H29" s="302"/>
      <c r="I29" s="276"/>
      <c r="J29" s="891"/>
      <c r="K29" s="891"/>
      <c r="L29" s="892"/>
    </row>
    <row r="30" spans="1:12" s="30" customFormat="1" ht="12">
      <c r="A30" s="890"/>
      <c r="B30" s="894"/>
      <c r="C30" s="895"/>
      <c r="D30" s="895"/>
      <c r="E30" s="277"/>
      <c r="F30" s="276"/>
      <c r="G30" s="276"/>
      <c r="H30" s="302"/>
      <c r="I30" s="276"/>
      <c r="J30" s="891"/>
      <c r="K30" s="891"/>
      <c r="L30" s="892"/>
    </row>
    <row r="31" spans="1:12" s="30" customFormat="1" ht="17.25" customHeight="1">
      <c r="A31" s="890"/>
      <c r="B31" s="894"/>
      <c r="C31" s="895"/>
      <c r="D31" s="895"/>
      <c r="E31" s="277"/>
      <c r="F31" s="276"/>
      <c r="G31" s="276"/>
      <c r="H31" s="302"/>
      <c r="I31" s="276"/>
      <c r="J31" s="891"/>
      <c r="K31" s="891"/>
      <c r="L31" s="892"/>
    </row>
    <row r="32" spans="1:12" s="30" customFormat="1" ht="12">
      <c r="A32" s="890"/>
      <c r="B32" s="881" t="s">
        <v>146</v>
      </c>
      <c r="C32" s="896"/>
      <c r="D32" s="896"/>
      <c r="E32" s="280">
        <v>2</v>
      </c>
      <c r="F32" s="281">
        <v>6.3</v>
      </c>
      <c r="G32" s="281">
        <v>1.4</v>
      </c>
      <c r="H32" s="282">
        <v>0.15</v>
      </c>
      <c r="I32" s="290">
        <f>H32*G32*F32*E32</f>
        <v>2.646</v>
      </c>
      <c r="J32" s="891"/>
      <c r="K32" s="891"/>
      <c r="L32" s="892"/>
    </row>
    <row r="33" spans="1:12" s="30" customFormat="1" ht="12">
      <c r="A33" s="890"/>
      <c r="B33" s="881" t="s">
        <v>140</v>
      </c>
      <c r="C33" s="896"/>
      <c r="D33" s="896"/>
      <c r="E33" s="280">
        <v>1</v>
      </c>
      <c r="F33" s="281">
        <f>F20</f>
        <v>21.3</v>
      </c>
      <c r="G33" s="281">
        <v>1.6</v>
      </c>
      <c r="H33" s="282">
        <v>0.2</v>
      </c>
      <c r="I33" s="290">
        <f>H33*G33*F33*E33</f>
        <v>6.816000000000002</v>
      </c>
      <c r="J33" s="891"/>
      <c r="K33" s="891"/>
      <c r="L33" s="892"/>
    </row>
    <row r="34" spans="1:12" s="30" customFormat="1" ht="24">
      <c r="A34" s="890"/>
      <c r="B34" s="881" t="s">
        <v>147</v>
      </c>
      <c r="C34" s="896"/>
      <c r="D34" s="896"/>
      <c r="E34" s="280">
        <v>2</v>
      </c>
      <c r="F34" s="281">
        <v>6</v>
      </c>
      <c r="G34" s="303" t="s">
        <v>148</v>
      </c>
      <c r="H34" s="282">
        <v>1</v>
      </c>
      <c r="I34" s="290">
        <f>E34*F34*H34*(1.2+1)/2</f>
        <v>13.200000000000001</v>
      </c>
      <c r="J34" s="891"/>
      <c r="K34" s="891"/>
      <c r="L34" s="892"/>
    </row>
    <row r="35" spans="1:12" s="30" customFormat="1" ht="24">
      <c r="A35" s="890"/>
      <c r="B35" s="881" t="s">
        <v>149</v>
      </c>
      <c r="C35" s="896"/>
      <c r="D35" s="896"/>
      <c r="E35" s="280">
        <v>2</v>
      </c>
      <c r="F35" s="281">
        <v>6</v>
      </c>
      <c r="G35" s="303" t="s">
        <v>150</v>
      </c>
      <c r="H35" s="282">
        <v>1.88</v>
      </c>
      <c r="I35" s="290">
        <f>E35*F35*H35*(1+0.4)/2</f>
        <v>15.791999999999998</v>
      </c>
      <c r="J35" s="891"/>
      <c r="K35" s="891"/>
      <c r="L35" s="892"/>
    </row>
    <row r="36" spans="1:12" s="30" customFormat="1" ht="24">
      <c r="A36" s="890"/>
      <c r="B36" s="897" t="s">
        <v>151</v>
      </c>
      <c r="C36" s="896"/>
      <c r="D36" s="896"/>
      <c r="E36" s="304">
        <v>2</v>
      </c>
      <c r="F36" s="305">
        <v>3.14</v>
      </c>
      <c r="G36" s="306">
        <v>0.378</v>
      </c>
      <c r="H36" s="303" t="s">
        <v>152</v>
      </c>
      <c r="I36" s="307">
        <f>E36*F36*G36*(1+0.6)/2</f>
        <v>1.899072</v>
      </c>
      <c r="J36" s="891"/>
      <c r="K36" s="891"/>
      <c r="L36" s="892"/>
    </row>
    <row r="37" spans="1:12" s="30" customFormat="1" ht="12">
      <c r="A37" s="890"/>
      <c r="B37" s="898"/>
      <c r="C37" s="896"/>
      <c r="D37" s="896"/>
      <c r="E37" s="308"/>
      <c r="F37" s="309"/>
      <c r="G37" s="309"/>
      <c r="H37" s="303" t="s">
        <v>2</v>
      </c>
      <c r="I37" s="281">
        <f>I32+I33+I34+I35-I36</f>
        <v>36.554928000000004</v>
      </c>
      <c r="J37" s="891"/>
      <c r="K37" s="891"/>
      <c r="L37" s="892"/>
    </row>
    <row r="38" spans="1:12" s="30" customFormat="1" ht="12.75" customHeight="1">
      <c r="A38" s="310" t="s">
        <v>48</v>
      </c>
      <c r="B38" s="899" t="s">
        <v>153</v>
      </c>
      <c r="C38" s="900"/>
      <c r="D38" s="900"/>
      <c r="E38" s="296"/>
      <c r="F38" s="275"/>
      <c r="G38" s="275"/>
      <c r="H38" s="311"/>
      <c r="I38" s="275"/>
      <c r="J38" s="297"/>
      <c r="K38" s="298"/>
      <c r="L38" s="299"/>
    </row>
    <row r="39" spans="1:12" s="30" customFormat="1" ht="12">
      <c r="A39" s="312"/>
      <c r="B39" s="313" t="s">
        <v>154</v>
      </c>
      <c r="C39" s="314"/>
      <c r="D39" s="314"/>
      <c r="E39" s="296"/>
      <c r="F39" s="315"/>
      <c r="G39" s="315"/>
      <c r="H39" s="311"/>
      <c r="I39" s="315"/>
      <c r="J39" s="866">
        <v>3902.4</v>
      </c>
      <c r="K39" s="866" t="s">
        <v>0</v>
      </c>
      <c r="L39" s="869">
        <f>I48*J39</f>
        <v>999.0144000000003</v>
      </c>
    </row>
    <row r="40" spans="1:12" s="30" customFormat="1" ht="12">
      <c r="A40" s="316"/>
      <c r="B40" s="875" t="s">
        <v>155</v>
      </c>
      <c r="C40" s="876"/>
      <c r="D40" s="901"/>
      <c r="E40" s="277"/>
      <c r="F40" s="276"/>
      <c r="G40" s="276"/>
      <c r="H40" s="317"/>
      <c r="I40" s="276"/>
      <c r="J40" s="867"/>
      <c r="K40" s="867"/>
      <c r="L40" s="870"/>
    </row>
    <row r="41" spans="1:12" s="30" customFormat="1" ht="12">
      <c r="A41" s="316"/>
      <c r="B41" s="877"/>
      <c r="C41" s="878"/>
      <c r="D41" s="902"/>
      <c r="E41" s="277"/>
      <c r="F41" s="276"/>
      <c r="G41" s="276"/>
      <c r="H41" s="317"/>
      <c r="I41" s="276"/>
      <c r="J41" s="867"/>
      <c r="K41" s="867"/>
      <c r="L41" s="870"/>
    </row>
    <row r="42" spans="1:12" s="30" customFormat="1" ht="12">
      <c r="A42" s="316"/>
      <c r="B42" s="877"/>
      <c r="C42" s="878"/>
      <c r="D42" s="902"/>
      <c r="E42" s="277"/>
      <c r="F42" s="276"/>
      <c r="G42" s="276"/>
      <c r="H42" s="317"/>
      <c r="I42" s="276"/>
      <c r="J42" s="867"/>
      <c r="K42" s="867"/>
      <c r="L42" s="870"/>
    </row>
    <row r="43" spans="1:12" s="30" customFormat="1" ht="12">
      <c r="A43" s="316"/>
      <c r="B43" s="877"/>
      <c r="C43" s="878"/>
      <c r="D43" s="902"/>
      <c r="E43" s="277"/>
      <c r="F43" s="276"/>
      <c r="G43" s="276"/>
      <c r="H43" s="317"/>
      <c r="I43" s="276"/>
      <c r="J43" s="867"/>
      <c r="K43" s="867"/>
      <c r="L43" s="870"/>
    </row>
    <row r="44" spans="1:12" s="30" customFormat="1" ht="43.5" customHeight="1">
      <c r="A44" s="316"/>
      <c r="B44" s="879"/>
      <c r="C44" s="880"/>
      <c r="D44" s="903"/>
      <c r="E44" s="318"/>
      <c r="F44" s="319"/>
      <c r="G44" s="319"/>
      <c r="H44" s="320"/>
      <c r="I44" s="301"/>
      <c r="J44" s="867"/>
      <c r="K44" s="867"/>
      <c r="L44" s="870"/>
    </row>
    <row r="45" spans="1:12" s="30" customFormat="1" ht="25.5" customHeight="1">
      <c r="A45" s="316"/>
      <c r="B45" s="904" t="s">
        <v>156</v>
      </c>
      <c r="C45" s="905"/>
      <c r="D45" s="905"/>
      <c r="E45" s="318"/>
      <c r="F45" s="319"/>
      <c r="G45" s="319"/>
      <c r="H45" s="320"/>
      <c r="I45" s="301"/>
      <c r="J45" s="867"/>
      <c r="K45" s="867"/>
      <c r="L45" s="870"/>
    </row>
    <row r="46" spans="1:12" s="30" customFormat="1" ht="12">
      <c r="A46" s="316"/>
      <c r="B46" s="897" t="s">
        <v>157</v>
      </c>
      <c r="C46" s="906"/>
      <c r="D46" s="906"/>
      <c r="E46" s="318"/>
      <c r="F46" s="319"/>
      <c r="G46" s="319"/>
      <c r="H46" s="320"/>
      <c r="I46" s="301"/>
      <c r="J46" s="867"/>
      <c r="K46" s="867"/>
      <c r="L46" s="870"/>
    </row>
    <row r="47" spans="1:12" s="30" customFormat="1" ht="12">
      <c r="A47" s="283"/>
      <c r="B47" s="881" t="s">
        <v>158</v>
      </c>
      <c r="C47" s="882"/>
      <c r="D47" s="882"/>
      <c r="E47" s="280">
        <v>4</v>
      </c>
      <c r="F47" s="281">
        <v>0.4</v>
      </c>
      <c r="G47" s="281">
        <v>0.4</v>
      </c>
      <c r="H47" s="282">
        <v>0.4</v>
      </c>
      <c r="I47" s="321">
        <f>H47*G47*F47*E47</f>
        <v>0.25600000000000006</v>
      </c>
      <c r="J47" s="867"/>
      <c r="K47" s="867"/>
      <c r="L47" s="870"/>
    </row>
    <row r="48" spans="1:12" s="30" customFormat="1" ht="12">
      <c r="A48" s="287"/>
      <c r="B48" s="898"/>
      <c r="C48" s="907"/>
      <c r="D48" s="907"/>
      <c r="E48" s="308"/>
      <c r="F48" s="309"/>
      <c r="G48" s="309"/>
      <c r="H48" s="303" t="s">
        <v>2</v>
      </c>
      <c r="I48" s="281">
        <f>SUM(I47:I47)</f>
        <v>0.25600000000000006</v>
      </c>
      <c r="J48" s="868"/>
      <c r="K48" s="868"/>
      <c r="L48" s="871"/>
    </row>
    <row r="49" spans="1:12" s="30" customFormat="1" ht="12">
      <c r="A49" s="322"/>
      <c r="B49" s="908"/>
      <c r="C49" s="909"/>
      <c r="D49" s="909"/>
      <c r="E49" s="909"/>
      <c r="F49" s="909"/>
      <c r="G49" s="909"/>
      <c r="H49" s="909"/>
      <c r="I49" s="909"/>
      <c r="J49" s="909"/>
      <c r="K49" s="910"/>
      <c r="L49" s="323"/>
    </row>
    <row r="50" spans="1:12" s="30" customFormat="1" ht="12.75" customHeight="1">
      <c r="A50" s="324" t="s">
        <v>18</v>
      </c>
      <c r="B50" s="888" t="s">
        <v>159</v>
      </c>
      <c r="C50" s="889"/>
      <c r="D50" s="889"/>
      <c r="E50" s="280"/>
      <c r="F50" s="325"/>
      <c r="G50" s="325"/>
      <c r="H50" s="326"/>
      <c r="I50" s="325"/>
      <c r="J50" s="327"/>
      <c r="K50" s="327"/>
      <c r="L50" s="328"/>
    </row>
    <row r="51" spans="1:12" s="30" customFormat="1" ht="12">
      <c r="A51" s="329"/>
      <c r="B51" s="911" t="s">
        <v>160</v>
      </c>
      <c r="C51" s="912"/>
      <c r="D51" s="912"/>
      <c r="E51" s="296"/>
      <c r="F51" s="315"/>
      <c r="G51" s="315"/>
      <c r="H51" s="311"/>
      <c r="I51" s="315"/>
      <c r="J51" s="1025">
        <v>51377.4</v>
      </c>
      <c r="K51" s="330"/>
      <c r="L51" s="869">
        <f>J51*I61</f>
        <v>462.3966000000001</v>
      </c>
    </row>
    <row r="52" spans="1:12" s="30" customFormat="1" ht="54.75" customHeight="1">
      <c r="A52" s="316"/>
      <c r="B52" s="913" t="s">
        <v>161</v>
      </c>
      <c r="C52" s="914"/>
      <c r="D52" s="914"/>
      <c r="E52" s="277"/>
      <c r="F52" s="276"/>
      <c r="G52" s="276"/>
      <c r="H52" s="322"/>
      <c r="I52" s="276"/>
      <c r="J52" s="1026"/>
      <c r="K52" s="331"/>
      <c r="L52" s="870"/>
    </row>
    <row r="53" spans="1:18" s="78" customFormat="1" ht="12">
      <c r="A53" s="332"/>
      <c r="B53" s="915" t="s">
        <v>158</v>
      </c>
      <c r="C53" s="916"/>
      <c r="D53" s="916"/>
      <c r="E53" s="280"/>
      <c r="F53" s="325"/>
      <c r="G53" s="325"/>
      <c r="H53" s="326"/>
      <c r="I53" s="326"/>
      <c r="J53" s="1026"/>
      <c r="K53" s="333"/>
      <c r="L53" s="870"/>
      <c r="N53" s="30"/>
      <c r="O53" s="30"/>
      <c r="R53" s="126"/>
    </row>
    <row r="54" spans="1:18" s="78" customFormat="1" ht="12">
      <c r="A54" s="332"/>
      <c r="B54" s="334" t="s">
        <v>162</v>
      </c>
      <c r="C54" s="335"/>
      <c r="D54" s="335"/>
      <c r="E54" s="296"/>
      <c r="F54" s="325"/>
      <c r="G54" s="325"/>
      <c r="H54" s="326"/>
      <c r="I54" s="336"/>
      <c r="J54" s="1026"/>
      <c r="K54" s="333"/>
      <c r="L54" s="870"/>
      <c r="N54" s="30"/>
      <c r="O54" s="30"/>
      <c r="R54" s="126"/>
    </row>
    <row r="55" spans="1:12" s="30" customFormat="1" ht="12">
      <c r="A55" s="337"/>
      <c r="B55" s="917" t="s">
        <v>163</v>
      </c>
      <c r="C55" s="918"/>
      <c r="D55" s="918"/>
      <c r="E55" s="296">
        <v>4</v>
      </c>
      <c r="F55" s="898">
        <v>1.2</v>
      </c>
      <c r="G55" s="907"/>
      <c r="H55" s="919"/>
      <c r="I55" s="281">
        <f>F55*E55</f>
        <v>4.8</v>
      </c>
      <c r="J55" s="1026"/>
      <c r="K55" s="338" t="s">
        <v>6</v>
      </c>
      <c r="L55" s="870"/>
    </row>
    <row r="56" spans="1:12" s="30" customFormat="1" ht="12">
      <c r="A56" s="337"/>
      <c r="B56" s="917" t="s">
        <v>164</v>
      </c>
      <c r="C56" s="918"/>
      <c r="D56" s="918"/>
      <c r="E56" s="280"/>
      <c r="F56" s="281"/>
      <c r="G56" s="281"/>
      <c r="H56" s="290"/>
      <c r="I56" s="339">
        <f>I55/1000</f>
        <v>0.0048</v>
      </c>
      <c r="J56" s="1026"/>
      <c r="K56" s="338" t="s">
        <v>32</v>
      </c>
      <c r="L56" s="870"/>
    </row>
    <row r="57" spans="1:18" s="78" customFormat="1" ht="12">
      <c r="A57" s="332"/>
      <c r="B57" s="334" t="s">
        <v>165</v>
      </c>
      <c r="C57" s="335"/>
      <c r="D57" s="335"/>
      <c r="E57" s="296"/>
      <c r="F57" s="325"/>
      <c r="G57" s="325"/>
      <c r="H57" s="326"/>
      <c r="I57" s="336"/>
      <c r="J57" s="1026"/>
      <c r="K57" s="333"/>
      <c r="L57" s="870"/>
      <c r="N57" s="30"/>
      <c r="O57" s="30"/>
      <c r="R57" s="126"/>
    </row>
    <row r="58" spans="1:12" s="30" customFormat="1" ht="12">
      <c r="A58" s="337"/>
      <c r="B58" s="917" t="s">
        <v>166</v>
      </c>
      <c r="C58" s="918"/>
      <c r="D58" s="918"/>
      <c r="E58" s="280">
        <v>4</v>
      </c>
      <c r="F58" s="898">
        <v>1.05</v>
      </c>
      <c r="G58" s="907"/>
      <c r="H58" s="919"/>
      <c r="I58" s="281">
        <f>F58*E58</f>
        <v>4.2</v>
      </c>
      <c r="J58" s="1026"/>
      <c r="K58" s="338" t="s">
        <v>6</v>
      </c>
      <c r="L58" s="870"/>
    </row>
    <row r="59" spans="1:12" s="30" customFormat="1" ht="12">
      <c r="A59" s="337"/>
      <c r="B59" s="917" t="s">
        <v>164</v>
      </c>
      <c r="C59" s="918"/>
      <c r="D59" s="918"/>
      <c r="E59" s="280"/>
      <c r="F59" s="281"/>
      <c r="G59" s="281"/>
      <c r="H59" s="290"/>
      <c r="I59" s="339">
        <f>I58/1000</f>
        <v>0.004200000000000001</v>
      </c>
      <c r="J59" s="1026"/>
      <c r="K59" s="338" t="s">
        <v>32</v>
      </c>
      <c r="L59" s="870"/>
    </row>
    <row r="60" spans="1:18" s="30" customFormat="1" ht="12">
      <c r="A60" s="311"/>
      <c r="B60" s="920"/>
      <c r="C60" s="921"/>
      <c r="D60" s="921"/>
      <c r="E60" s="340"/>
      <c r="F60" s="341"/>
      <c r="G60" s="341"/>
      <c r="H60" s="342"/>
      <c r="I60" s="343">
        <f>I59+I56</f>
        <v>0.009000000000000001</v>
      </c>
      <c r="J60" s="1026"/>
      <c r="K60" s="338" t="s">
        <v>32</v>
      </c>
      <c r="L60" s="870"/>
      <c r="N60" s="127"/>
      <c r="R60" s="127"/>
    </row>
    <row r="61" spans="1:18" s="30" customFormat="1" ht="12">
      <c r="A61" s="290"/>
      <c r="B61" s="920" t="s">
        <v>167</v>
      </c>
      <c r="C61" s="921"/>
      <c r="D61" s="921"/>
      <c r="E61" s="308"/>
      <c r="F61" s="309"/>
      <c r="G61" s="309"/>
      <c r="H61" s="303"/>
      <c r="I61" s="344">
        <f>I60</f>
        <v>0.009000000000000001</v>
      </c>
      <c r="J61" s="1027"/>
      <c r="K61" s="291"/>
      <c r="L61" s="871"/>
      <c r="N61" s="127"/>
      <c r="R61" s="127"/>
    </row>
    <row r="62" spans="1:18" s="30" customFormat="1" ht="12">
      <c r="A62" s="290"/>
      <c r="B62" s="345"/>
      <c r="C62" s="346"/>
      <c r="D62" s="346"/>
      <c r="E62" s="308"/>
      <c r="F62" s="309"/>
      <c r="G62" s="309"/>
      <c r="H62" s="303"/>
      <c r="I62" s="344"/>
      <c r="J62" s="347"/>
      <c r="K62" s="291"/>
      <c r="L62" s="323"/>
      <c r="N62" s="127"/>
      <c r="R62" s="127"/>
    </row>
    <row r="63" spans="1:12" s="30" customFormat="1" ht="12">
      <c r="A63" s="324" t="s">
        <v>29</v>
      </c>
      <c r="B63" s="922" t="s">
        <v>168</v>
      </c>
      <c r="C63" s="923"/>
      <c r="D63" s="923"/>
      <c r="E63" s="280"/>
      <c r="F63" s="325"/>
      <c r="G63" s="325"/>
      <c r="H63" s="325"/>
      <c r="I63" s="325"/>
      <c r="J63" s="327"/>
      <c r="K63" s="327"/>
      <c r="L63" s="328"/>
    </row>
    <row r="64" spans="1:12" s="30" customFormat="1" ht="12">
      <c r="A64" s="329"/>
      <c r="B64" s="911" t="s">
        <v>169</v>
      </c>
      <c r="C64" s="912"/>
      <c r="D64" s="912"/>
      <c r="E64" s="296"/>
      <c r="F64" s="315"/>
      <c r="G64" s="315"/>
      <c r="H64" s="315"/>
      <c r="I64" s="315"/>
      <c r="J64" s="866">
        <v>5108.4</v>
      </c>
      <c r="K64" s="866" t="s">
        <v>67</v>
      </c>
      <c r="L64" s="869">
        <f>J64*I71</f>
        <v>51084</v>
      </c>
    </row>
    <row r="65" spans="1:12" s="30" customFormat="1" ht="24" customHeight="1">
      <c r="A65" s="329"/>
      <c r="B65" s="924" t="s">
        <v>170</v>
      </c>
      <c r="C65" s="925"/>
      <c r="D65" s="925"/>
      <c r="E65" s="277"/>
      <c r="F65" s="301"/>
      <c r="G65" s="301"/>
      <c r="H65" s="301"/>
      <c r="I65" s="301"/>
      <c r="J65" s="867"/>
      <c r="K65" s="867"/>
      <c r="L65" s="870"/>
    </row>
    <row r="66" spans="1:12" s="30" customFormat="1" ht="66" customHeight="1">
      <c r="A66" s="316"/>
      <c r="B66" s="875" t="s">
        <v>171</v>
      </c>
      <c r="C66" s="876"/>
      <c r="D66" s="901"/>
      <c r="E66" s="277"/>
      <c r="F66" s="276"/>
      <c r="G66" s="276"/>
      <c r="H66" s="276"/>
      <c r="I66" s="276"/>
      <c r="J66" s="867"/>
      <c r="K66" s="867"/>
      <c r="L66" s="870"/>
    </row>
    <row r="67" spans="1:12" s="30" customFormat="1" ht="12">
      <c r="A67" s="316"/>
      <c r="B67" s="877"/>
      <c r="C67" s="878"/>
      <c r="D67" s="902"/>
      <c r="E67" s="277"/>
      <c r="F67" s="276"/>
      <c r="G67" s="276"/>
      <c r="H67" s="276"/>
      <c r="I67" s="276"/>
      <c r="J67" s="867"/>
      <c r="K67" s="867"/>
      <c r="L67" s="870"/>
    </row>
    <row r="68" spans="1:12" s="30" customFormat="1" ht="12">
      <c r="A68" s="322"/>
      <c r="B68" s="877"/>
      <c r="C68" s="878"/>
      <c r="D68" s="902"/>
      <c r="E68" s="277"/>
      <c r="F68" s="276"/>
      <c r="G68" s="276"/>
      <c r="H68" s="276"/>
      <c r="I68" s="276"/>
      <c r="J68" s="867"/>
      <c r="K68" s="867"/>
      <c r="L68" s="870"/>
    </row>
    <row r="69" spans="1:12" s="30" customFormat="1" ht="24.75" customHeight="1">
      <c r="A69" s="322"/>
      <c r="B69" s="877"/>
      <c r="C69" s="878"/>
      <c r="D69" s="902"/>
      <c r="E69" s="277"/>
      <c r="F69" s="276"/>
      <c r="G69" s="276"/>
      <c r="H69" s="276"/>
      <c r="I69" s="276"/>
      <c r="J69" s="867"/>
      <c r="K69" s="867"/>
      <c r="L69" s="870"/>
    </row>
    <row r="70" spans="1:12" s="30" customFormat="1" ht="12">
      <c r="A70" s="283"/>
      <c r="B70" s="881" t="s">
        <v>172</v>
      </c>
      <c r="C70" s="882"/>
      <c r="D70" s="882"/>
      <c r="E70" s="280">
        <v>4</v>
      </c>
      <c r="F70" s="281">
        <v>2.5</v>
      </c>
      <c r="G70" s="281"/>
      <c r="H70" s="282"/>
      <c r="I70" s="321">
        <f>F70*E70</f>
        <v>10</v>
      </c>
      <c r="J70" s="867"/>
      <c r="K70" s="867"/>
      <c r="L70" s="870"/>
    </row>
    <row r="71" spans="1:12" s="30" customFormat="1" ht="12">
      <c r="A71" s="322"/>
      <c r="B71" s="926"/>
      <c r="C71" s="926"/>
      <c r="D71" s="926"/>
      <c r="E71" s="340"/>
      <c r="F71" s="341"/>
      <c r="G71" s="341"/>
      <c r="H71" s="342" t="s">
        <v>2</v>
      </c>
      <c r="I71" s="315">
        <f>SUM(I70:I70)</f>
        <v>10</v>
      </c>
      <c r="J71" s="867"/>
      <c r="K71" s="867"/>
      <c r="L71" s="870"/>
    </row>
    <row r="72" spans="1:12" s="125" customFormat="1" ht="12">
      <c r="A72" s="348"/>
      <c r="B72" s="927"/>
      <c r="C72" s="928"/>
      <c r="D72" s="928"/>
      <c r="E72" s="348"/>
      <c r="F72" s="348"/>
      <c r="G72" s="348"/>
      <c r="H72" s="348"/>
      <c r="I72" s="348"/>
      <c r="J72" s="348"/>
      <c r="K72" s="348"/>
      <c r="L72" s="294"/>
    </row>
    <row r="73" spans="1:12" s="30" customFormat="1" ht="12">
      <c r="A73" s="295" t="s">
        <v>21</v>
      </c>
      <c r="B73" s="888" t="s">
        <v>173</v>
      </c>
      <c r="C73" s="889"/>
      <c r="D73" s="889"/>
      <c r="E73" s="929"/>
      <c r="F73" s="929"/>
      <c r="G73" s="929"/>
      <c r="H73" s="929"/>
      <c r="I73" s="929"/>
      <c r="J73" s="929"/>
      <c r="K73" s="929"/>
      <c r="L73" s="929"/>
    </row>
    <row r="74" spans="1:12" s="30" customFormat="1" ht="12">
      <c r="A74" s="890"/>
      <c r="B74" s="930" t="s">
        <v>174</v>
      </c>
      <c r="C74" s="931"/>
      <c r="D74" s="931"/>
      <c r="E74" s="929"/>
      <c r="F74" s="929"/>
      <c r="G74" s="929"/>
      <c r="H74" s="929"/>
      <c r="I74" s="929"/>
      <c r="J74" s="929"/>
      <c r="K74" s="929"/>
      <c r="L74" s="929"/>
    </row>
    <row r="75" spans="1:12" s="30" customFormat="1" ht="12">
      <c r="A75" s="890"/>
      <c r="B75" s="913" t="s">
        <v>175</v>
      </c>
      <c r="C75" s="914"/>
      <c r="D75" s="914"/>
      <c r="E75" s="929"/>
      <c r="F75" s="929"/>
      <c r="G75" s="929"/>
      <c r="H75" s="929"/>
      <c r="I75" s="929"/>
      <c r="J75" s="929"/>
      <c r="K75" s="929"/>
      <c r="L75" s="929"/>
    </row>
    <row r="76" spans="1:12" s="30" customFormat="1" ht="12">
      <c r="A76" s="890"/>
      <c r="B76" s="932"/>
      <c r="C76" s="933"/>
      <c r="D76" s="933"/>
      <c r="E76" s="929"/>
      <c r="F76" s="929"/>
      <c r="G76" s="929"/>
      <c r="H76" s="929"/>
      <c r="I76" s="929"/>
      <c r="J76" s="929"/>
      <c r="K76" s="929"/>
      <c r="L76" s="929"/>
    </row>
    <row r="77" spans="1:12" s="30" customFormat="1" ht="50.25" customHeight="1">
      <c r="A77" s="890"/>
      <c r="B77" s="932"/>
      <c r="C77" s="933"/>
      <c r="D77" s="933"/>
      <c r="E77" s="929"/>
      <c r="F77" s="929"/>
      <c r="G77" s="929"/>
      <c r="H77" s="929"/>
      <c r="I77" s="929"/>
      <c r="J77" s="929"/>
      <c r="K77" s="929"/>
      <c r="L77" s="929"/>
    </row>
    <row r="78" spans="1:12" s="78" customFormat="1" ht="12">
      <c r="A78" s="890"/>
      <c r="B78" s="881" t="s">
        <v>176</v>
      </c>
      <c r="C78" s="916"/>
      <c r="D78" s="916"/>
      <c r="E78" s="929"/>
      <c r="F78" s="929"/>
      <c r="G78" s="929"/>
      <c r="H78" s="929"/>
      <c r="I78" s="929"/>
      <c r="J78" s="929"/>
      <c r="K78" s="929"/>
      <c r="L78" s="929"/>
    </row>
    <row r="79" spans="1:12" s="78" customFormat="1" ht="12">
      <c r="A79" s="934"/>
      <c r="B79" s="915" t="s">
        <v>177</v>
      </c>
      <c r="C79" s="916"/>
      <c r="D79" s="916"/>
      <c r="E79" s="280"/>
      <c r="F79" s="325"/>
      <c r="G79" s="325"/>
      <c r="H79" s="282"/>
      <c r="I79" s="349"/>
      <c r="J79" s="935"/>
      <c r="K79" s="935"/>
      <c r="L79" s="935"/>
    </row>
    <row r="80" spans="1:12" s="78" customFormat="1" ht="12">
      <c r="A80" s="934"/>
      <c r="B80" s="881" t="s">
        <v>178</v>
      </c>
      <c r="C80" s="882"/>
      <c r="D80" s="882"/>
      <c r="E80" s="280">
        <v>2</v>
      </c>
      <c r="F80" s="325">
        <v>6.3</v>
      </c>
      <c r="G80" s="325">
        <v>1.4</v>
      </c>
      <c r="H80" s="282">
        <v>0.2</v>
      </c>
      <c r="I80" s="349">
        <f>H80*G80*F80*E80</f>
        <v>3.5279999999999996</v>
      </c>
      <c r="J80" s="935"/>
      <c r="K80" s="935"/>
      <c r="L80" s="935"/>
    </row>
    <row r="81" spans="1:12" s="78" customFormat="1" ht="12">
      <c r="A81" s="934"/>
      <c r="B81" s="915" t="s">
        <v>96</v>
      </c>
      <c r="C81" s="916"/>
      <c r="D81" s="916"/>
      <c r="E81" s="280"/>
      <c r="F81" s="325"/>
      <c r="G81" s="325"/>
      <c r="H81" s="282"/>
      <c r="I81" s="349"/>
      <c r="J81" s="935"/>
      <c r="K81" s="935"/>
      <c r="L81" s="935"/>
    </row>
    <row r="82" spans="1:12" s="78" customFormat="1" ht="12">
      <c r="A82" s="934"/>
      <c r="B82" s="881" t="s">
        <v>179</v>
      </c>
      <c r="C82" s="882"/>
      <c r="D82" s="882"/>
      <c r="E82" s="280">
        <v>2</v>
      </c>
      <c r="F82" s="325">
        <v>6.3</v>
      </c>
      <c r="G82" s="325">
        <v>1.4</v>
      </c>
      <c r="H82" s="282">
        <v>1</v>
      </c>
      <c r="I82" s="349">
        <f>H82*G82*F82*E82</f>
        <v>17.639999999999997</v>
      </c>
      <c r="J82" s="935"/>
      <c r="K82" s="935"/>
      <c r="L82" s="935"/>
    </row>
    <row r="83" spans="1:12" s="78" customFormat="1" ht="28.5" customHeight="1">
      <c r="A83" s="934"/>
      <c r="B83" s="897" t="s">
        <v>180</v>
      </c>
      <c r="C83" s="906"/>
      <c r="D83" s="906"/>
      <c r="E83" s="280">
        <v>-2</v>
      </c>
      <c r="F83" s="325">
        <v>6</v>
      </c>
      <c r="G83" s="350" t="s">
        <v>148</v>
      </c>
      <c r="H83" s="282">
        <v>1</v>
      </c>
      <c r="I83" s="349">
        <f>H83*(1.2+1)*F83*E83/2</f>
        <v>-13.200000000000001</v>
      </c>
      <c r="J83" s="935"/>
      <c r="K83" s="935"/>
      <c r="L83" s="935"/>
    </row>
    <row r="84" spans="1:12" s="78" customFormat="1" ht="36">
      <c r="A84" s="934"/>
      <c r="B84" s="284" t="s">
        <v>181</v>
      </c>
      <c r="C84" s="285"/>
      <c r="D84" s="285"/>
      <c r="E84" s="280">
        <v>1</v>
      </c>
      <c r="F84" s="350" t="str">
        <f>H85</f>
        <v>(9.89+9.75)/2</v>
      </c>
      <c r="G84" s="325">
        <v>1.53</v>
      </c>
      <c r="H84" s="282">
        <v>1.23</v>
      </c>
      <c r="I84" s="349">
        <f>H84*G84*(9.89+9.75)/2*E84/2</f>
        <v>9.240129</v>
      </c>
      <c r="J84" s="935"/>
      <c r="K84" s="935"/>
      <c r="L84" s="935"/>
    </row>
    <row r="85" spans="1:12" s="78" customFormat="1" ht="25.5">
      <c r="A85" s="934"/>
      <c r="B85" s="897" t="s">
        <v>182</v>
      </c>
      <c r="C85" s="906"/>
      <c r="D85" s="906"/>
      <c r="E85" s="280">
        <v>-1</v>
      </c>
      <c r="F85" s="325">
        <v>3.14</v>
      </c>
      <c r="G85" s="350" t="s">
        <v>183</v>
      </c>
      <c r="H85" s="350" t="s">
        <v>279</v>
      </c>
      <c r="I85" s="349">
        <f>(9.89+9.75)*1.23*1.23*F85*E85/2/4</f>
        <v>-11.66249223</v>
      </c>
      <c r="J85" s="935"/>
      <c r="K85" s="935"/>
      <c r="L85" s="935"/>
    </row>
    <row r="86" spans="1:12" s="78" customFormat="1" ht="36">
      <c r="A86" s="934"/>
      <c r="B86" s="284" t="s">
        <v>184</v>
      </c>
      <c r="C86" s="285"/>
      <c r="D86" s="285"/>
      <c r="E86" s="280">
        <v>1</v>
      </c>
      <c r="F86" s="325">
        <v>6</v>
      </c>
      <c r="G86" s="350" t="str">
        <f>H85</f>
        <v>(9.89+9.75)/2</v>
      </c>
      <c r="H86" s="282">
        <v>0.25</v>
      </c>
      <c r="I86" s="349">
        <f>H86*(9.89+9.75)*F86*E86/2</f>
        <v>14.73</v>
      </c>
      <c r="J86" s="935"/>
      <c r="K86" s="935"/>
      <c r="L86" s="935"/>
    </row>
    <row r="87" spans="1:12" s="78" customFormat="1" ht="12">
      <c r="A87" s="934"/>
      <c r="B87" s="284" t="s">
        <v>2</v>
      </c>
      <c r="C87" s="285"/>
      <c r="D87" s="285"/>
      <c r="E87" s="280"/>
      <c r="F87" s="325"/>
      <c r="G87" s="325"/>
      <c r="H87" s="282"/>
      <c r="I87" s="349">
        <f>SUM(I80:I86)</f>
        <v>20.27563676999999</v>
      </c>
      <c r="J87" s="351">
        <v>476.1</v>
      </c>
      <c r="K87" s="281" t="s">
        <v>0</v>
      </c>
      <c r="L87" s="352">
        <f>J87*I87</f>
        <v>9653.230666196996</v>
      </c>
    </row>
    <row r="88" spans="1:12" s="125" customFormat="1" ht="12">
      <c r="A88" s="348"/>
      <c r="B88" s="927"/>
      <c r="C88" s="928"/>
      <c r="D88" s="928"/>
      <c r="E88" s="348"/>
      <c r="F88" s="348"/>
      <c r="G88" s="348"/>
      <c r="H88" s="348"/>
      <c r="I88" s="348"/>
      <c r="J88" s="348"/>
      <c r="K88" s="348"/>
      <c r="L88" s="294"/>
    </row>
    <row r="89" spans="1:12" s="30" customFormat="1" ht="12">
      <c r="A89" s="295" t="s">
        <v>19</v>
      </c>
      <c r="B89" s="888" t="s">
        <v>185</v>
      </c>
      <c r="C89" s="889"/>
      <c r="D89" s="889"/>
      <c r="E89" s="936"/>
      <c r="F89" s="866"/>
      <c r="G89" s="866"/>
      <c r="H89" s="866"/>
      <c r="I89" s="866"/>
      <c r="J89" s="935">
        <v>754.2</v>
      </c>
      <c r="K89" s="891" t="s">
        <v>0</v>
      </c>
      <c r="L89" s="892">
        <f>J89*I102</f>
        <v>9842.310000000001</v>
      </c>
    </row>
    <row r="90" spans="1:12" s="30" customFormat="1" ht="12">
      <c r="A90" s="939"/>
      <c r="B90" s="930" t="s">
        <v>186</v>
      </c>
      <c r="C90" s="931"/>
      <c r="D90" s="931"/>
      <c r="E90" s="937"/>
      <c r="F90" s="867"/>
      <c r="G90" s="867"/>
      <c r="H90" s="867"/>
      <c r="I90" s="867"/>
      <c r="J90" s="935"/>
      <c r="K90" s="891"/>
      <c r="L90" s="892"/>
    </row>
    <row r="91" spans="1:12" s="30" customFormat="1" ht="12">
      <c r="A91" s="940"/>
      <c r="B91" s="913" t="s">
        <v>187</v>
      </c>
      <c r="C91" s="914"/>
      <c r="D91" s="914"/>
      <c r="E91" s="937"/>
      <c r="F91" s="867"/>
      <c r="G91" s="867"/>
      <c r="H91" s="867"/>
      <c r="I91" s="867"/>
      <c r="J91" s="935"/>
      <c r="K91" s="891"/>
      <c r="L91" s="892"/>
    </row>
    <row r="92" spans="1:12" s="30" customFormat="1" ht="12">
      <c r="A92" s="940"/>
      <c r="B92" s="932"/>
      <c r="C92" s="933"/>
      <c r="D92" s="933"/>
      <c r="E92" s="937"/>
      <c r="F92" s="867"/>
      <c r="G92" s="867"/>
      <c r="H92" s="867"/>
      <c r="I92" s="867"/>
      <c r="J92" s="935"/>
      <c r="K92" s="891"/>
      <c r="L92" s="892"/>
    </row>
    <row r="93" spans="1:12" s="30" customFormat="1" ht="12">
      <c r="A93" s="940"/>
      <c r="B93" s="932"/>
      <c r="C93" s="933"/>
      <c r="D93" s="933"/>
      <c r="E93" s="937"/>
      <c r="F93" s="867"/>
      <c r="G93" s="867"/>
      <c r="H93" s="867"/>
      <c r="I93" s="867"/>
      <c r="J93" s="935"/>
      <c r="K93" s="891"/>
      <c r="L93" s="892"/>
    </row>
    <row r="94" spans="1:12" s="30" customFormat="1" ht="12">
      <c r="A94" s="940"/>
      <c r="B94" s="932"/>
      <c r="C94" s="933"/>
      <c r="D94" s="933"/>
      <c r="E94" s="937"/>
      <c r="F94" s="867"/>
      <c r="G94" s="867"/>
      <c r="H94" s="867"/>
      <c r="I94" s="867"/>
      <c r="J94" s="935"/>
      <c r="K94" s="891"/>
      <c r="L94" s="892"/>
    </row>
    <row r="95" spans="1:12" s="30" customFormat="1" ht="12">
      <c r="A95" s="940"/>
      <c r="B95" s="932"/>
      <c r="C95" s="933"/>
      <c r="D95" s="933"/>
      <c r="E95" s="937"/>
      <c r="F95" s="867"/>
      <c r="G95" s="867"/>
      <c r="H95" s="867"/>
      <c r="I95" s="867"/>
      <c r="J95" s="935"/>
      <c r="K95" s="891"/>
      <c r="L95" s="892"/>
    </row>
    <row r="96" spans="1:12" s="30" customFormat="1" ht="19.5" customHeight="1">
      <c r="A96" s="940"/>
      <c r="B96" s="942"/>
      <c r="C96" s="943"/>
      <c r="D96" s="943"/>
      <c r="E96" s="938"/>
      <c r="F96" s="868"/>
      <c r="G96" s="868"/>
      <c r="H96" s="868"/>
      <c r="I96" s="868"/>
      <c r="J96" s="935"/>
      <c r="K96" s="891"/>
      <c r="L96" s="892"/>
    </row>
    <row r="97" spans="1:12" s="30" customFormat="1" ht="12">
      <c r="A97" s="940"/>
      <c r="B97" s="917" t="s">
        <v>188</v>
      </c>
      <c r="C97" s="918"/>
      <c r="D97" s="944"/>
      <c r="E97" s="353"/>
      <c r="F97" s="287"/>
      <c r="G97" s="287"/>
      <c r="H97" s="287"/>
      <c r="I97" s="287"/>
      <c r="J97" s="935"/>
      <c r="K97" s="891"/>
      <c r="L97" s="892"/>
    </row>
    <row r="98" spans="1:12" s="30" customFormat="1" ht="12">
      <c r="A98" s="940"/>
      <c r="B98" s="945" t="s">
        <v>189</v>
      </c>
      <c r="C98" s="945"/>
      <c r="D98" s="945"/>
      <c r="E98" s="354">
        <v>1</v>
      </c>
      <c r="F98" s="287">
        <v>3</v>
      </c>
      <c r="G98" s="287">
        <v>1.5</v>
      </c>
      <c r="H98" s="287">
        <v>0.3</v>
      </c>
      <c r="I98" s="287">
        <f>H98*G98*F98*E98</f>
        <v>1.3499999999999999</v>
      </c>
      <c r="J98" s="935"/>
      <c r="K98" s="891"/>
      <c r="L98" s="892"/>
    </row>
    <row r="99" spans="1:12" s="30" customFormat="1" ht="12">
      <c r="A99" s="940"/>
      <c r="B99" s="945" t="s">
        <v>190</v>
      </c>
      <c r="C99" s="945"/>
      <c r="D99" s="945"/>
      <c r="E99" s="354">
        <v>1</v>
      </c>
      <c r="F99" s="287">
        <v>3</v>
      </c>
      <c r="G99" s="287">
        <v>3</v>
      </c>
      <c r="H99" s="287">
        <v>0.3</v>
      </c>
      <c r="I99" s="287">
        <f>H99*G99*F99*E99</f>
        <v>2.6999999999999997</v>
      </c>
      <c r="J99" s="935"/>
      <c r="K99" s="891"/>
      <c r="L99" s="892"/>
    </row>
    <row r="100" spans="1:12" s="30" customFormat="1" ht="12">
      <c r="A100" s="940"/>
      <c r="B100" s="284" t="s">
        <v>191</v>
      </c>
      <c r="C100" s="285"/>
      <c r="D100" s="285"/>
      <c r="E100" s="280">
        <v>1</v>
      </c>
      <c r="F100" s="290">
        <v>3</v>
      </c>
      <c r="G100" s="281">
        <v>3</v>
      </c>
      <c r="H100" s="282">
        <v>0.5</v>
      </c>
      <c r="I100" s="287">
        <f>H100*G100*F100*E100</f>
        <v>4.5</v>
      </c>
      <c r="J100" s="935"/>
      <c r="K100" s="891"/>
      <c r="L100" s="892"/>
    </row>
    <row r="101" spans="1:12" s="30" customFormat="1" ht="12">
      <c r="A101" s="940"/>
      <c r="B101" s="284" t="s">
        <v>192</v>
      </c>
      <c r="C101" s="285"/>
      <c r="D101" s="285"/>
      <c r="E101" s="280">
        <v>1</v>
      </c>
      <c r="F101" s="290">
        <v>3</v>
      </c>
      <c r="G101" s="281">
        <v>3</v>
      </c>
      <c r="H101" s="282">
        <v>0.5</v>
      </c>
      <c r="I101" s="287">
        <f>H101*G101*F101*E101</f>
        <v>4.5</v>
      </c>
      <c r="J101" s="935"/>
      <c r="K101" s="891"/>
      <c r="L101" s="892"/>
    </row>
    <row r="102" spans="1:12" s="30" customFormat="1" ht="12">
      <c r="A102" s="941"/>
      <c r="B102" s="946" t="s">
        <v>2</v>
      </c>
      <c r="C102" s="946"/>
      <c r="D102" s="946"/>
      <c r="E102" s="354"/>
      <c r="F102" s="287"/>
      <c r="G102" s="287"/>
      <c r="H102" s="287"/>
      <c r="I102" s="287">
        <f>SUM(I98:I101)</f>
        <v>13.05</v>
      </c>
      <c r="J102" s="935"/>
      <c r="K102" s="891"/>
      <c r="L102" s="892"/>
    </row>
    <row r="103" spans="1:12" s="78" customFormat="1" ht="12">
      <c r="A103" s="324"/>
      <c r="B103" s="915"/>
      <c r="C103" s="916"/>
      <c r="D103" s="916"/>
      <c r="E103" s="280"/>
      <c r="F103" s="325"/>
      <c r="G103" s="325"/>
      <c r="H103" s="282"/>
      <c r="I103" s="326"/>
      <c r="J103" s="355"/>
      <c r="K103" s="311"/>
      <c r="L103" s="356"/>
    </row>
    <row r="104" spans="1:12" s="30" customFormat="1" ht="15" customHeight="1">
      <c r="A104" s="357"/>
      <c r="B104" s="947" t="s">
        <v>98</v>
      </c>
      <c r="C104" s="948"/>
      <c r="D104" s="948"/>
      <c r="E104" s="948"/>
      <c r="F104" s="948"/>
      <c r="G104" s="948"/>
      <c r="H104" s="948"/>
      <c r="I104" s="948"/>
      <c r="J104" s="948"/>
      <c r="K104" s="949"/>
      <c r="L104" s="358">
        <f>SUM(L10:L103)</f>
        <v>183140.229610197</v>
      </c>
    </row>
    <row r="105" spans="1:12" ht="15.75">
      <c r="A105" s="405"/>
      <c r="B105" s="952" t="s">
        <v>330</v>
      </c>
      <c r="C105" s="952"/>
      <c r="D105" s="952"/>
      <c r="E105" s="952"/>
      <c r="F105" s="952"/>
      <c r="G105" s="952"/>
      <c r="H105" s="952"/>
      <c r="I105" s="952"/>
      <c r="J105" s="952"/>
      <c r="K105" s="952"/>
      <c r="L105" s="406">
        <f>L104*4</f>
        <v>732560.918440788</v>
      </c>
    </row>
    <row r="106" spans="1:12" ht="15">
      <c r="A106" s="950"/>
      <c r="B106" s="950"/>
      <c r="C106" s="950"/>
      <c r="D106" s="128"/>
      <c r="E106" s="951"/>
      <c r="F106" s="951"/>
      <c r="G106" s="951"/>
      <c r="H106" s="951"/>
      <c r="I106" s="129"/>
      <c r="J106" s="951"/>
      <c r="K106" s="951"/>
      <c r="L106" s="951"/>
    </row>
    <row r="107" spans="1:12" ht="15">
      <c r="A107" s="950"/>
      <c r="B107" s="950"/>
      <c r="C107" s="950"/>
      <c r="D107" s="128"/>
      <c r="E107" s="953"/>
      <c r="F107" s="953"/>
      <c r="G107" s="953"/>
      <c r="H107" s="953"/>
      <c r="I107" s="129"/>
      <c r="J107" s="953"/>
      <c r="K107" s="953"/>
      <c r="L107" s="953"/>
    </row>
    <row r="108" spans="1:12" ht="15">
      <c r="A108" s="950"/>
      <c r="B108" s="950"/>
      <c r="C108" s="950"/>
      <c r="D108" s="128"/>
      <c r="E108" s="951"/>
      <c r="F108" s="951"/>
      <c r="G108" s="951"/>
      <c r="H108" s="951"/>
      <c r="I108" s="129"/>
      <c r="J108" s="951"/>
      <c r="K108" s="951"/>
      <c r="L108" s="951"/>
    </row>
    <row r="109" spans="3:11" ht="15">
      <c r="C109" s="130"/>
      <c r="D109" s="130"/>
      <c r="E109" s="130"/>
      <c r="F109" s="130"/>
      <c r="G109" s="130"/>
      <c r="H109" s="130"/>
      <c r="I109" s="130"/>
      <c r="J109" s="130"/>
      <c r="K109" s="130"/>
    </row>
  </sheetData>
  <sheetProtection/>
  <mergeCells count="125">
    <mergeCell ref="A107:C107"/>
    <mergeCell ref="E107:H107"/>
    <mergeCell ref="J107:L107"/>
    <mergeCell ref="A108:C108"/>
    <mergeCell ref="E108:H108"/>
    <mergeCell ref="J108:L108"/>
    <mergeCell ref="B102:D102"/>
    <mergeCell ref="B103:D103"/>
    <mergeCell ref="B104:K104"/>
    <mergeCell ref="A106:C106"/>
    <mergeCell ref="E106:H106"/>
    <mergeCell ref="J106:L106"/>
    <mergeCell ref="B105:K105"/>
    <mergeCell ref="I89:I96"/>
    <mergeCell ref="J89:J102"/>
    <mergeCell ref="K89:K102"/>
    <mergeCell ref="L89:L102"/>
    <mergeCell ref="A90:A102"/>
    <mergeCell ref="B90:D90"/>
    <mergeCell ref="B91:D96"/>
    <mergeCell ref="B97:D97"/>
    <mergeCell ref="B98:D98"/>
    <mergeCell ref="B99:D99"/>
    <mergeCell ref="B88:D88"/>
    <mergeCell ref="B89:D89"/>
    <mergeCell ref="E89:E96"/>
    <mergeCell ref="F89:F96"/>
    <mergeCell ref="G89:G96"/>
    <mergeCell ref="H89:H96"/>
    <mergeCell ref="A79:A87"/>
    <mergeCell ref="B79:D79"/>
    <mergeCell ref="J79:J86"/>
    <mergeCell ref="K79:K86"/>
    <mergeCell ref="L79:L86"/>
    <mergeCell ref="B80:D80"/>
    <mergeCell ref="B81:D81"/>
    <mergeCell ref="B82:D82"/>
    <mergeCell ref="B83:D83"/>
    <mergeCell ref="B85:D85"/>
    <mergeCell ref="I73:I78"/>
    <mergeCell ref="J73:J78"/>
    <mergeCell ref="K73:K78"/>
    <mergeCell ref="L73:L78"/>
    <mergeCell ref="A74:A78"/>
    <mergeCell ref="B74:D74"/>
    <mergeCell ref="B75:D77"/>
    <mergeCell ref="B78:D78"/>
    <mergeCell ref="B72:D72"/>
    <mergeCell ref="B73:D73"/>
    <mergeCell ref="E73:E78"/>
    <mergeCell ref="F73:F78"/>
    <mergeCell ref="G73:G78"/>
    <mergeCell ref="H73:H78"/>
    <mergeCell ref="B64:D64"/>
    <mergeCell ref="J64:J71"/>
    <mergeCell ref="K64:K71"/>
    <mergeCell ref="L64:L71"/>
    <mergeCell ref="B65:D65"/>
    <mergeCell ref="B66:D69"/>
    <mergeCell ref="B70:D70"/>
    <mergeCell ref="B71:D71"/>
    <mergeCell ref="B58:D58"/>
    <mergeCell ref="F58:H58"/>
    <mergeCell ref="B59:D59"/>
    <mergeCell ref="B60:D60"/>
    <mergeCell ref="B61:D61"/>
    <mergeCell ref="B63:D63"/>
    <mergeCell ref="B49:K49"/>
    <mergeCell ref="B50:D50"/>
    <mergeCell ref="B51:D51"/>
    <mergeCell ref="J51:J61"/>
    <mergeCell ref="L51:L61"/>
    <mergeCell ref="B52:D52"/>
    <mergeCell ref="B53:D53"/>
    <mergeCell ref="B55:D55"/>
    <mergeCell ref="F55:H55"/>
    <mergeCell ref="B56:D56"/>
    <mergeCell ref="B38:D38"/>
    <mergeCell ref="J39:J48"/>
    <mergeCell ref="K39:K48"/>
    <mergeCell ref="L39:L48"/>
    <mergeCell ref="B40:D44"/>
    <mergeCell ref="B45:D45"/>
    <mergeCell ref="B46:D46"/>
    <mergeCell ref="B47:D47"/>
    <mergeCell ref="B48:D48"/>
    <mergeCell ref="J27:J37"/>
    <mergeCell ref="K27:K37"/>
    <mergeCell ref="L27:L37"/>
    <mergeCell ref="B28:D31"/>
    <mergeCell ref="B32:D32"/>
    <mergeCell ref="B33:D33"/>
    <mergeCell ref="B34:D34"/>
    <mergeCell ref="B35:D35"/>
    <mergeCell ref="B36:D36"/>
    <mergeCell ref="B37:D37"/>
    <mergeCell ref="B20:D20"/>
    <mergeCell ref="B22:D22"/>
    <mergeCell ref="B23:D23"/>
    <mergeCell ref="B24:D24"/>
    <mergeCell ref="B26:D26"/>
    <mergeCell ref="A27:A37"/>
    <mergeCell ref="J10:J21"/>
    <mergeCell ref="K10:K21"/>
    <mergeCell ref="L10:L21"/>
    <mergeCell ref="A11:A16"/>
    <mergeCell ref="B11:D11"/>
    <mergeCell ref="B12:D12"/>
    <mergeCell ref="B13:D16"/>
    <mergeCell ref="B17:D17"/>
    <mergeCell ref="B18:D18"/>
    <mergeCell ref="B19:D19"/>
    <mergeCell ref="A7:L7"/>
    <mergeCell ref="A8:A9"/>
    <mergeCell ref="B8:D9"/>
    <mergeCell ref="E8:I8"/>
    <mergeCell ref="J8:J9"/>
    <mergeCell ref="K8:K9"/>
    <mergeCell ref="L8:L9"/>
    <mergeCell ref="A1:L1"/>
    <mergeCell ref="A2:L2"/>
    <mergeCell ref="A3:L3"/>
    <mergeCell ref="A4:L4"/>
    <mergeCell ref="A5:L5"/>
    <mergeCell ref="A6:L6"/>
  </mergeCells>
  <dataValidations count="1">
    <dataValidation allowBlank="1" showInputMessage="1" showErrorMessage="1" prompt="Give top heading." sqref="A2"/>
  </dataValidations>
  <printOptions horizontalCentered="1"/>
  <pageMargins left="0.3937007874015748" right="0.3937007874015748" top="0.5511811023622047"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48"/>
  <sheetViews>
    <sheetView view="pageBreakPreview" zoomScaleSheetLayoutView="100" zoomScalePageLayoutView="0" workbookViewId="0" topLeftCell="A38">
      <selection activeCell="M10" sqref="M10:M47"/>
    </sheetView>
  </sheetViews>
  <sheetFormatPr defaultColWidth="9.140625" defaultRowHeight="15"/>
  <cols>
    <col min="1" max="1" width="4.00390625" style="9" customWidth="1"/>
    <col min="2" max="2" width="7.140625" style="9" customWidth="1"/>
    <col min="3" max="3" width="15.140625" style="30" customWidth="1"/>
    <col min="4" max="4" width="11.7109375" style="30" customWidth="1"/>
    <col min="5" max="5" width="6.140625" style="30" customWidth="1"/>
    <col min="6" max="6" width="5.57421875" style="9" hidden="1" customWidth="1"/>
    <col min="7" max="7" width="7.140625" style="9" hidden="1" customWidth="1"/>
    <col min="8" max="8" width="5.57421875" style="96" hidden="1" customWidth="1"/>
    <col min="9" max="9" width="6.28125" style="96" hidden="1" customWidth="1"/>
    <col min="10" max="11" width="8.57421875" style="97" bestFit="1" customWidth="1"/>
    <col min="12" max="12" width="5.57421875" style="9" bestFit="1" customWidth="1"/>
    <col min="13" max="13" width="10.28125" style="98" bestFit="1" customWidth="1"/>
    <col min="14" max="14" width="9.140625" style="9" customWidth="1"/>
    <col min="15" max="15" width="11.140625" style="9" bestFit="1" customWidth="1"/>
    <col min="16" max="17" width="10.140625" style="9" bestFit="1" customWidth="1"/>
    <col min="18" max="16384" width="9.140625" style="9" customWidth="1"/>
  </cols>
  <sheetData>
    <row r="1" spans="1:13" s="88" customFormat="1" ht="18" customHeight="1">
      <c r="A1" s="960" t="str">
        <f>'Road 1'!A1:K1</f>
        <v>PROPOSED ROAD FROM ALONG THE NALLA (GHODA HOSPITAL TO GHANTAGHAR ROAD) JABALPUR (M.P.)</v>
      </c>
      <c r="B1" s="960"/>
      <c r="C1" s="960"/>
      <c r="D1" s="960"/>
      <c r="E1" s="960"/>
      <c r="F1" s="960"/>
      <c r="G1" s="960"/>
      <c r="H1" s="960"/>
      <c r="I1" s="960"/>
      <c r="J1" s="960"/>
      <c r="K1" s="960"/>
      <c r="L1" s="960"/>
      <c r="M1" s="960"/>
    </row>
    <row r="2" spans="1:13" s="88" customFormat="1" ht="18" customHeight="1">
      <c r="A2" s="961" t="str">
        <f>'Road 1'!A2:K2</f>
        <v>Length of the Road =540 m, ROW 15 m</v>
      </c>
      <c r="B2" s="961"/>
      <c r="C2" s="961"/>
      <c r="D2" s="961"/>
      <c r="E2" s="961"/>
      <c r="F2" s="961"/>
      <c r="G2" s="961"/>
      <c r="H2" s="961"/>
      <c r="I2" s="961"/>
      <c r="J2" s="961"/>
      <c r="K2" s="961"/>
      <c r="L2" s="961"/>
      <c r="M2" s="961"/>
    </row>
    <row r="3" spans="1:26" s="25" customFormat="1" ht="18" customHeight="1">
      <c r="A3" s="960" t="s">
        <v>293</v>
      </c>
      <c r="B3" s="960"/>
      <c r="C3" s="960"/>
      <c r="D3" s="960"/>
      <c r="E3" s="960"/>
      <c r="F3" s="960"/>
      <c r="G3" s="960"/>
      <c r="H3" s="960"/>
      <c r="I3" s="960"/>
      <c r="J3" s="960"/>
      <c r="K3" s="960"/>
      <c r="L3" s="960"/>
      <c r="M3" s="960"/>
      <c r="N3" s="965"/>
      <c r="O3" s="965"/>
      <c r="P3" s="965"/>
      <c r="Q3" s="965"/>
      <c r="R3" s="965"/>
      <c r="S3" s="965"/>
      <c r="T3" s="965"/>
      <c r="U3" s="965"/>
      <c r="V3" s="965"/>
      <c r="W3" s="965"/>
      <c r="X3" s="965"/>
      <c r="Y3" s="965"/>
      <c r="Z3" s="965"/>
    </row>
    <row r="4" spans="1:13" s="25" customFormat="1" ht="18" customHeight="1">
      <c r="A4" s="966" t="s">
        <v>294</v>
      </c>
      <c r="B4" s="966"/>
      <c r="C4" s="966"/>
      <c r="D4" s="966"/>
      <c r="E4" s="966"/>
      <c r="F4" s="966"/>
      <c r="G4" s="966"/>
      <c r="H4" s="966"/>
      <c r="I4" s="966"/>
      <c r="J4" s="966"/>
      <c r="K4" s="966"/>
      <c r="L4" s="966"/>
      <c r="M4" s="966"/>
    </row>
    <row r="5" spans="1:13" ht="20.25" customHeight="1">
      <c r="A5" s="972" t="s">
        <v>47</v>
      </c>
      <c r="B5" s="669" t="s">
        <v>61</v>
      </c>
      <c r="C5" s="848" t="s">
        <v>10</v>
      </c>
      <c r="D5" s="848"/>
      <c r="E5" s="848"/>
      <c r="F5" s="849" t="s">
        <v>11</v>
      </c>
      <c r="G5" s="850"/>
      <c r="H5" s="850"/>
      <c r="I5" s="850"/>
      <c r="J5" s="851"/>
      <c r="K5" s="957" t="s">
        <v>12</v>
      </c>
      <c r="L5" s="959" t="s">
        <v>9</v>
      </c>
      <c r="M5" s="967" t="s">
        <v>3</v>
      </c>
    </row>
    <row r="6" spans="1:13" ht="25.5" customHeight="1">
      <c r="A6" s="972"/>
      <c r="B6" s="669"/>
      <c r="C6" s="848"/>
      <c r="D6" s="848"/>
      <c r="E6" s="848"/>
      <c r="F6" s="361" t="s">
        <v>5</v>
      </c>
      <c r="G6" s="361" t="s">
        <v>13</v>
      </c>
      <c r="H6" s="89" t="s">
        <v>14</v>
      </c>
      <c r="I6" s="89" t="s">
        <v>15</v>
      </c>
      <c r="J6" s="361" t="s">
        <v>4</v>
      </c>
      <c r="K6" s="958"/>
      <c r="L6" s="959"/>
      <c r="M6" s="968"/>
    </row>
    <row r="7" spans="1:13" s="19" customFormat="1" ht="14.25" customHeight="1">
      <c r="A7" s="365"/>
      <c r="B7" s="365"/>
      <c r="C7" s="74"/>
      <c r="D7" s="75"/>
      <c r="E7" s="76"/>
      <c r="F7" s="87"/>
      <c r="G7" s="85"/>
      <c r="H7" s="366"/>
      <c r="I7" s="366"/>
      <c r="J7" s="86"/>
      <c r="K7" s="86"/>
      <c r="L7" s="84"/>
      <c r="M7" s="95"/>
    </row>
    <row r="8" spans="1:13" ht="15">
      <c r="A8" s="81" t="s">
        <v>16</v>
      </c>
      <c r="B8" s="602" t="s">
        <v>295</v>
      </c>
      <c r="C8" s="969" t="s">
        <v>296</v>
      </c>
      <c r="D8" s="969"/>
      <c r="E8" s="969"/>
      <c r="F8" s="83"/>
      <c r="G8" s="84"/>
      <c r="H8" s="366"/>
      <c r="I8" s="366"/>
      <c r="J8" s="86"/>
      <c r="K8" s="367"/>
      <c r="L8" s="84"/>
      <c r="M8" s="95"/>
    </row>
    <row r="9" spans="1:13" ht="75.75" customHeight="1">
      <c r="A9" s="970"/>
      <c r="B9" s="660"/>
      <c r="C9" s="795" t="s">
        <v>297</v>
      </c>
      <c r="D9" s="796"/>
      <c r="E9" s="797"/>
      <c r="F9" s="83"/>
      <c r="G9" s="84"/>
      <c r="H9" s="366"/>
      <c r="I9" s="366"/>
      <c r="J9" s="86"/>
      <c r="K9" s="367"/>
      <c r="L9" s="84"/>
      <c r="M9" s="95"/>
    </row>
    <row r="10" spans="1:13" s="19" customFormat="1" ht="15">
      <c r="A10" s="971"/>
      <c r="B10" s="603"/>
      <c r="C10" s="638" t="s">
        <v>298</v>
      </c>
      <c r="D10" s="639"/>
      <c r="E10" s="640"/>
      <c r="F10" s="87">
        <v>1</v>
      </c>
      <c r="G10" s="85">
        <v>430</v>
      </c>
      <c r="H10" s="366">
        <v>1</v>
      </c>
      <c r="I10" s="366">
        <v>0.6</v>
      </c>
      <c r="J10" s="86">
        <f>I10*H10*G10</f>
        <v>258</v>
      </c>
      <c r="K10" s="367">
        <v>122.4</v>
      </c>
      <c r="L10" s="84" t="s">
        <v>0</v>
      </c>
      <c r="M10" s="95">
        <f>K10*J10</f>
        <v>31579.2</v>
      </c>
    </row>
    <row r="11" spans="1:13" ht="15">
      <c r="A11" s="360"/>
      <c r="B11" s="360"/>
      <c r="C11" s="638"/>
      <c r="D11" s="639"/>
      <c r="E11" s="640"/>
      <c r="F11" s="6"/>
      <c r="G11" s="6"/>
      <c r="H11" s="369"/>
      <c r="I11" s="13"/>
      <c r="J11" s="86"/>
      <c r="K11" s="370"/>
      <c r="L11" s="371"/>
      <c r="M11" s="95"/>
    </row>
    <row r="12" spans="1:13" s="21" customFormat="1" ht="12">
      <c r="A12" s="372">
        <v>2</v>
      </c>
      <c r="B12" s="954" t="s">
        <v>299</v>
      </c>
      <c r="C12" s="962" t="s">
        <v>300</v>
      </c>
      <c r="D12" s="963"/>
      <c r="E12" s="964"/>
      <c r="F12" s="973"/>
      <c r="G12" s="973"/>
      <c r="H12" s="975"/>
      <c r="I12" s="373"/>
      <c r="J12" s="374"/>
      <c r="K12" s="375"/>
      <c r="L12" s="376"/>
      <c r="M12" s="377"/>
    </row>
    <row r="13" spans="1:13" s="21" customFormat="1" ht="75" customHeight="1">
      <c r="A13" s="977"/>
      <c r="B13" s="955"/>
      <c r="C13" s="795" t="s">
        <v>301</v>
      </c>
      <c r="D13" s="796"/>
      <c r="E13" s="797"/>
      <c r="F13" s="974"/>
      <c r="G13" s="974"/>
      <c r="H13" s="976"/>
      <c r="I13" s="378"/>
      <c r="J13" s="378"/>
      <c r="K13" s="378"/>
      <c r="L13" s="378"/>
      <c r="M13" s="378"/>
    </row>
    <row r="14" spans="1:13" s="12" customFormat="1" ht="15">
      <c r="A14" s="977"/>
      <c r="B14" s="956"/>
      <c r="C14" s="978" t="s">
        <v>300</v>
      </c>
      <c r="D14" s="979"/>
      <c r="E14" s="980"/>
      <c r="F14" s="87">
        <v>1</v>
      </c>
      <c r="G14" s="85">
        <f>G10</f>
        <v>430</v>
      </c>
      <c r="H14" s="366">
        <v>0.8</v>
      </c>
      <c r="I14" s="366">
        <v>0.1</v>
      </c>
      <c r="J14" s="86">
        <f>I14*H14*G14</f>
        <v>34.400000000000006</v>
      </c>
      <c r="K14" s="167">
        <v>565.2</v>
      </c>
      <c r="L14" s="84" t="s">
        <v>0</v>
      </c>
      <c r="M14" s="118">
        <f>J14*K14</f>
        <v>19442.880000000005</v>
      </c>
    </row>
    <row r="15" spans="1:13" s="12" customFormat="1" ht="15">
      <c r="A15" s="80"/>
      <c r="B15" s="80"/>
      <c r="C15" s="379"/>
      <c r="D15" s="380"/>
      <c r="E15" s="381"/>
      <c r="F15" s="87"/>
      <c r="G15" s="85"/>
      <c r="H15" s="366"/>
      <c r="I15" s="366"/>
      <c r="J15" s="86"/>
      <c r="K15" s="167"/>
      <c r="L15" s="84"/>
      <c r="M15" s="118"/>
    </row>
    <row r="16" spans="1:13" ht="15">
      <c r="A16" s="81" t="s">
        <v>48</v>
      </c>
      <c r="B16" s="602" t="s">
        <v>302</v>
      </c>
      <c r="C16" s="981" t="s">
        <v>303</v>
      </c>
      <c r="D16" s="982"/>
      <c r="E16" s="983"/>
      <c r="F16" s="83"/>
      <c r="G16" s="84"/>
      <c r="H16" s="366"/>
      <c r="I16" s="366"/>
      <c r="J16" s="86"/>
      <c r="K16" s="367"/>
      <c r="L16" s="84"/>
      <c r="M16" s="95"/>
    </row>
    <row r="17" spans="1:13" ht="62.25" customHeight="1">
      <c r="A17" s="970"/>
      <c r="B17" s="660"/>
      <c r="C17" s="795" t="s">
        <v>304</v>
      </c>
      <c r="D17" s="796"/>
      <c r="E17" s="797"/>
      <c r="F17" s="83"/>
      <c r="G17" s="84"/>
      <c r="H17" s="366"/>
      <c r="I17" s="366"/>
      <c r="J17" s="86"/>
      <c r="K17" s="367"/>
      <c r="L17" s="84"/>
      <c r="M17" s="95"/>
    </row>
    <row r="18" spans="1:13" s="19" customFormat="1" ht="15">
      <c r="A18" s="971"/>
      <c r="B18" s="603"/>
      <c r="C18" s="638"/>
      <c r="D18" s="639"/>
      <c r="E18" s="640"/>
      <c r="F18" s="87">
        <v>1</v>
      </c>
      <c r="G18" s="85">
        <f>G14</f>
        <v>430</v>
      </c>
      <c r="H18" s="366">
        <v>0.8</v>
      </c>
      <c r="I18" s="366">
        <v>0.1</v>
      </c>
      <c r="J18" s="86">
        <f>I18*H18*G18</f>
        <v>34.400000000000006</v>
      </c>
      <c r="K18" s="367">
        <v>2920.5</v>
      </c>
      <c r="L18" s="84" t="s">
        <v>0</v>
      </c>
      <c r="M18" s="95">
        <f>K18*J18</f>
        <v>100465.20000000001</v>
      </c>
    </row>
    <row r="19" spans="1:13" s="19" customFormat="1" ht="14.25" customHeight="1">
      <c r="A19" s="365"/>
      <c r="B19" s="365"/>
      <c r="C19" s="74"/>
      <c r="D19" s="75"/>
      <c r="E19" s="76"/>
      <c r="F19" s="87"/>
      <c r="G19" s="85"/>
      <c r="H19" s="366"/>
      <c r="I19" s="366"/>
      <c r="J19" s="86"/>
      <c r="K19" s="86"/>
      <c r="L19" s="84"/>
      <c r="M19" s="95"/>
    </row>
    <row r="20" spans="1:13" ht="24" customHeight="1">
      <c r="A20" s="81" t="s">
        <v>18</v>
      </c>
      <c r="B20" s="602" t="s">
        <v>305</v>
      </c>
      <c r="C20" s="984" t="s">
        <v>306</v>
      </c>
      <c r="D20" s="985"/>
      <c r="E20" s="986"/>
      <c r="F20" s="83"/>
      <c r="G20" s="84"/>
      <c r="H20" s="366"/>
      <c r="I20" s="366"/>
      <c r="J20" s="86"/>
      <c r="K20" s="367"/>
      <c r="L20" s="84"/>
      <c r="M20" s="95"/>
    </row>
    <row r="21" spans="1:13" ht="96.75" customHeight="1">
      <c r="A21" s="970"/>
      <c r="B21" s="660"/>
      <c r="C21" s="795" t="s">
        <v>155</v>
      </c>
      <c r="D21" s="796"/>
      <c r="E21" s="797"/>
      <c r="F21" s="83"/>
      <c r="G21" s="84"/>
      <c r="H21" s="366"/>
      <c r="I21" s="366"/>
      <c r="J21" s="86"/>
      <c r="K21" s="367"/>
      <c r="L21" s="84"/>
      <c r="M21" s="95"/>
    </row>
    <row r="22" spans="1:13" ht="25.5" customHeight="1">
      <c r="A22" s="987"/>
      <c r="B22" s="660"/>
      <c r="C22" s="770" t="s">
        <v>307</v>
      </c>
      <c r="D22" s="771"/>
      <c r="E22" s="772"/>
      <c r="F22" s="83"/>
      <c r="G22" s="84"/>
      <c r="H22" s="366"/>
      <c r="I22" s="366"/>
      <c r="J22" s="86"/>
      <c r="K22" s="367"/>
      <c r="L22" s="84"/>
      <c r="M22" s="95"/>
    </row>
    <row r="23" spans="1:13" s="19" customFormat="1" ht="15">
      <c r="A23" s="971"/>
      <c r="B23" s="603"/>
      <c r="C23" s="638" t="s">
        <v>308</v>
      </c>
      <c r="D23" s="639"/>
      <c r="E23" s="640"/>
      <c r="F23" s="87">
        <v>1</v>
      </c>
      <c r="G23" s="85">
        <f>G10</f>
        <v>430</v>
      </c>
      <c r="H23" s="366">
        <v>0.2</v>
      </c>
      <c r="I23" s="366">
        <v>0.3</v>
      </c>
      <c r="J23" s="86">
        <f>I23*H23*G23</f>
        <v>25.8</v>
      </c>
      <c r="K23" s="367"/>
      <c r="L23" s="84"/>
      <c r="M23" s="95"/>
    </row>
    <row r="24" spans="1:13" s="19" customFormat="1" ht="15">
      <c r="A24" s="368"/>
      <c r="B24" s="383"/>
      <c r="C24" s="74" t="s">
        <v>36</v>
      </c>
      <c r="D24" s="75"/>
      <c r="E24" s="76"/>
      <c r="F24" s="87">
        <v>1</v>
      </c>
      <c r="G24" s="85">
        <f>G18</f>
        <v>430</v>
      </c>
      <c r="H24" s="366">
        <v>0.75</v>
      </c>
      <c r="I24" s="366">
        <v>0.3</v>
      </c>
      <c r="J24" s="86">
        <f>I24*(1.1)*G24/2</f>
        <v>70.95</v>
      </c>
      <c r="K24" s="367"/>
      <c r="L24" s="84"/>
      <c r="M24" s="95"/>
    </row>
    <row r="25" spans="1:13" s="19" customFormat="1" ht="15">
      <c r="A25" s="368"/>
      <c r="B25" s="82"/>
      <c r="D25" s="75"/>
      <c r="E25" s="76"/>
      <c r="F25" s="87"/>
      <c r="G25" s="85"/>
      <c r="H25" s="366"/>
      <c r="I25" s="366"/>
      <c r="J25" s="86">
        <f>SUM(J23:J24)</f>
        <v>96.75</v>
      </c>
      <c r="K25" s="367">
        <v>3902.4</v>
      </c>
      <c r="L25" s="84" t="s">
        <v>0</v>
      </c>
      <c r="M25" s="95">
        <f>K25*J25</f>
        <v>377557.2</v>
      </c>
    </row>
    <row r="26" spans="1:13" s="19" customFormat="1" ht="15">
      <c r="A26" s="368"/>
      <c r="B26" s="991"/>
      <c r="C26" s="992"/>
      <c r="D26" s="992"/>
      <c r="E26" s="992"/>
      <c r="F26" s="992"/>
      <c r="G26" s="992"/>
      <c r="H26" s="992"/>
      <c r="I26" s="992"/>
      <c r="J26" s="992"/>
      <c r="K26" s="992"/>
      <c r="L26" s="993"/>
      <c r="M26" s="95"/>
    </row>
    <row r="27" spans="1:13" ht="15">
      <c r="A27" s="81" t="s">
        <v>29</v>
      </c>
      <c r="B27" s="602" t="s">
        <v>309</v>
      </c>
      <c r="C27" s="969" t="s">
        <v>310</v>
      </c>
      <c r="D27" s="969"/>
      <c r="E27" s="969"/>
      <c r="F27" s="83"/>
      <c r="G27" s="84"/>
      <c r="H27" s="366"/>
      <c r="I27" s="366"/>
      <c r="J27" s="86"/>
      <c r="K27" s="367"/>
      <c r="L27" s="84"/>
      <c r="M27" s="95"/>
    </row>
    <row r="28" spans="1:13" ht="63.75" customHeight="1">
      <c r="A28" s="82"/>
      <c r="B28" s="603"/>
      <c r="C28" s="795" t="s">
        <v>311</v>
      </c>
      <c r="D28" s="796"/>
      <c r="E28" s="797"/>
      <c r="F28" s="83"/>
      <c r="G28" s="84"/>
      <c r="H28" s="366"/>
      <c r="I28" s="366"/>
      <c r="J28" s="86"/>
      <c r="K28" s="367"/>
      <c r="L28" s="84"/>
      <c r="M28" s="95"/>
    </row>
    <row r="29" spans="1:13" ht="15">
      <c r="A29" s="382"/>
      <c r="B29" s="384"/>
      <c r="C29" s="988" t="s">
        <v>312</v>
      </c>
      <c r="D29" s="989"/>
      <c r="E29" s="990"/>
      <c r="F29" s="385"/>
      <c r="G29" s="362"/>
      <c r="H29" s="386"/>
      <c r="I29" s="386"/>
      <c r="J29" s="387"/>
      <c r="K29" s="388"/>
      <c r="L29" s="362"/>
      <c r="M29" s="389"/>
    </row>
    <row r="30" spans="1:13" ht="15">
      <c r="A30" s="382"/>
      <c r="B30" s="384"/>
      <c r="C30" s="770" t="s">
        <v>313</v>
      </c>
      <c r="D30" s="771"/>
      <c r="E30" s="772"/>
      <c r="F30" s="83">
        <v>1052</v>
      </c>
      <c r="G30" s="84">
        <v>3</v>
      </c>
      <c r="H30" s="366">
        <v>0.888</v>
      </c>
      <c r="I30" s="366"/>
      <c r="J30" s="86">
        <f>F30*G30*H30</f>
        <v>2802.5280000000002</v>
      </c>
      <c r="K30" s="367"/>
      <c r="L30" s="84"/>
      <c r="M30" s="95"/>
    </row>
    <row r="31" spans="1:13" ht="15">
      <c r="A31" s="382"/>
      <c r="B31" s="384"/>
      <c r="C31" s="770" t="s">
        <v>314</v>
      </c>
      <c r="D31" s="771"/>
      <c r="E31" s="772"/>
      <c r="F31" s="83" t="s">
        <v>315</v>
      </c>
      <c r="G31" s="84">
        <f>G24</f>
        <v>430</v>
      </c>
      <c r="H31" s="366">
        <v>0.395</v>
      </c>
      <c r="I31" s="366"/>
      <c r="J31" s="86">
        <f>2*12*G31*H31</f>
        <v>4076.4</v>
      </c>
      <c r="K31" s="367"/>
      <c r="L31" s="84"/>
      <c r="M31" s="95"/>
    </row>
    <row r="32" spans="1:13" ht="15">
      <c r="A32" s="382"/>
      <c r="B32" s="384"/>
      <c r="C32" s="770" t="s">
        <v>316</v>
      </c>
      <c r="D32" s="771"/>
      <c r="E32" s="772"/>
      <c r="F32" s="83">
        <v>12</v>
      </c>
      <c r="G32" s="84">
        <v>1.948</v>
      </c>
      <c r="H32" s="366">
        <v>0.888</v>
      </c>
      <c r="I32" s="366"/>
      <c r="J32" s="86">
        <f>F32*G32*H32</f>
        <v>20.757887999999998</v>
      </c>
      <c r="K32" s="367"/>
      <c r="L32" s="84"/>
      <c r="M32" s="95"/>
    </row>
    <row r="33" spans="1:13" ht="15">
      <c r="A33" s="382"/>
      <c r="B33" s="384"/>
      <c r="C33" s="770" t="s">
        <v>314</v>
      </c>
      <c r="D33" s="771"/>
      <c r="E33" s="772"/>
      <c r="F33" s="83">
        <v>18</v>
      </c>
      <c r="G33" s="84">
        <f>G31</f>
        <v>430</v>
      </c>
      <c r="H33" s="366">
        <v>0.395</v>
      </c>
      <c r="I33" s="366"/>
      <c r="J33" s="86">
        <f>F33*G33*H33</f>
        <v>3057.3</v>
      </c>
      <c r="K33" s="367"/>
      <c r="L33" s="84"/>
      <c r="M33" s="95"/>
    </row>
    <row r="34" spans="1:13" s="19" customFormat="1" ht="14.25" customHeight="1">
      <c r="A34" s="368"/>
      <c r="B34" s="383"/>
      <c r="C34" s="638"/>
      <c r="D34" s="639"/>
      <c r="E34" s="640"/>
      <c r="F34" s="87"/>
      <c r="G34" s="85"/>
      <c r="H34" s="366"/>
      <c r="I34" s="366"/>
      <c r="J34" s="86">
        <f>SUM(J30:J33)/1000</f>
        <v>9.956985887999998</v>
      </c>
      <c r="K34" s="367">
        <v>51444.9</v>
      </c>
      <c r="L34" s="84" t="s">
        <v>317</v>
      </c>
      <c r="M34" s="95">
        <f>J34*K34</f>
        <v>512236.14330957114</v>
      </c>
    </row>
    <row r="35" spans="1:13" s="19" customFormat="1" ht="15" customHeight="1">
      <c r="A35" s="368"/>
      <c r="B35" s="383"/>
      <c r="C35" s="74"/>
      <c r="D35" s="75"/>
      <c r="E35" s="76"/>
      <c r="F35" s="87"/>
      <c r="G35" s="85"/>
      <c r="H35" s="366"/>
      <c r="I35" s="366"/>
      <c r="J35" s="86"/>
      <c r="K35" s="367"/>
      <c r="L35" s="84"/>
      <c r="M35" s="95"/>
    </row>
    <row r="36" spans="1:13" s="21" customFormat="1" ht="15">
      <c r="A36" s="372">
        <v>6</v>
      </c>
      <c r="B36" s="954" t="s">
        <v>318</v>
      </c>
      <c r="C36" s="994" t="s">
        <v>319</v>
      </c>
      <c r="D36" s="995"/>
      <c r="E36" s="996"/>
      <c r="F36" s="168"/>
      <c r="G36" s="168"/>
      <c r="H36" s="373"/>
      <c r="I36" s="373"/>
      <c r="J36" s="374"/>
      <c r="K36" s="375"/>
      <c r="L36" s="376"/>
      <c r="M36" s="377"/>
    </row>
    <row r="37" spans="1:13" s="21" customFormat="1" ht="138" customHeight="1">
      <c r="A37" s="997"/>
      <c r="B37" s="955"/>
      <c r="C37" s="795" t="s">
        <v>320</v>
      </c>
      <c r="D37" s="796"/>
      <c r="E37" s="797"/>
      <c r="F37" s="378"/>
      <c r="G37" s="378"/>
      <c r="H37" s="378"/>
      <c r="I37" s="378"/>
      <c r="J37" s="378"/>
      <c r="K37" s="1000">
        <v>210.6</v>
      </c>
      <c r="L37" s="1000"/>
      <c r="M37" s="1001">
        <f>J42*K37</f>
        <v>243440.96399999995</v>
      </c>
    </row>
    <row r="38" spans="1:13" ht="15">
      <c r="A38" s="998"/>
      <c r="B38" s="955"/>
      <c r="C38" s="1002"/>
      <c r="D38" s="1003"/>
      <c r="E38" s="1004"/>
      <c r="F38" s="87">
        <v>1</v>
      </c>
      <c r="G38" s="85">
        <f>G24</f>
        <v>430</v>
      </c>
      <c r="H38" s="366">
        <v>2.33</v>
      </c>
      <c r="I38" s="366">
        <v>1.2</v>
      </c>
      <c r="J38" s="86">
        <f>I38*H38*G38</f>
        <v>1202.28</v>
      </c>
      <c r="K38" s="1000"/>
      <c r="L38" s="1000"/>
      <c r="M38" s="1001"/>
    </row>
    <row r="39" spans="1:13" ht="12.75" customHeight="1">
      <c r="A39" s="998"/>
      <c r="B39" s="955"/>
      <c r="C39" s="770" t="s">
        <v>321</v>
      </c>
      <c r="D39" s="771"/>
      <c r="E39" s="772"/>
      <c r="F39" s="168"/>
      <c r="G39" s="168"/>
      <c r="H39" s="373"/>
      <c r="I39" s="373"/>
      <c r="J39" s="86">
        <f>-(J18)</f>
        <v>-34.400000000000006</v>
      </c>
      <c r="K39" s="1000"/>
      <c r="L39" s="1000"/>
      <c r="M39" s="1001"/>
    </row>
    <row r="40" spans="1:13" ht="15">
      <c r="A40" s="998"/>
      <c r="B40" s="955"/>
      <c r="C40" s="770" t="s">
        <v>322</v>
      </c>
      <c r="D40" s="771"/>
      <c r="E40" s="772"/>
      <c r="F40" s="168"/>
      <c r="G40" s="168"/>
      <c r="H40" s="373"/>
      <c r="I40" s="373"/>
      <c r="J40" s="86">
        <f>-(6.99)</f>
        <v>-6.99</v>
      </c>
      <c r="K40" s="1000"/>
      <c r="L40" s="1000"/>
      <c r="M40" s="1001"/>
    </row>
    <row r="41" spans="1:13" ht="15">
      <c r="A41" s="998"/>
      <c r="B41" s="955"/>
      <c r="C41" s="770" t="s">
        <v>323</v>
      </c>
      <c r="D41" s="771"/>
      <c r="E41" s="772"/>
      <c r="F41" s="168"/>
      <c r="G41" s="168"/>
      <c r="H41" s="373"/>
      <c r="I41" s="373"/>
      <c r="J41" s="86">
        <f>-(4.95)</f>
        <v>-4.95</v>
      </c>
      <c r="K41" s="1000"/>
      <c r="L41" s="1000"/>
      <c r="M41" s="1001"/>
    </row>
    <row r="42" spans="1:13" ht="15">
      <c r="A42" s="999"/>
      <c r="B42" s="956"/>
      <c r="C42" s="770"/>
      <c r="D42" s="771"/>
      <c r="E42" s="772"/>
      <c r="F42" s="168"/>
      <c r="G42" s="168"/>
      <c r="H42" s="373"/>
      <c r="I42" s="373"/>
      <c r="J42" s="86">
        <f>SUM(J38:J41)</f>
        <v>1155.9399999999998</v>
      </c>
      <c r="K42" s="1000"/>
      <c r="L42" s="1000"/>
      <c r="M42" s="1001"/>
    </row>
    <row r="43" spans="1:13" ht="15">
      <c r="A43" s="391"/>
      <c r="B43" s="391"/>
      <c r="C43" s="770"/>
      <c r="D43" s="771"/>
      <c r="E43" s="772"/>
      <c r="F43" s="168"/>
      <c r="G43" s="168"/>
      <c r="H43" s="373"/>
      <c r="I43" s="373"/>
      <c r="J43" s="392"/>
      <c r="K43" s="375"/>
      <c r="L43" s="376"/>
      <c r="M43" s="377"/>
    </row>
    <row r="44" spans="1:13" ht="24">
      <c r="A44" s="372">
        <v>7</v>
      </c>
      <c r="B44" s="393" t="s">
        <v>90</v>
      </c>
      <c r="C44" s="1005" t="s">
        <v>324</v>
      </c>
      <c r="D44" s="1006"/>
      <c r="E44" s="1007"/>
      <c r="F44" s="6"/>
      <c r="G44" s="6"/>
      <c r="H44" s="7"/>
      <c r="I44" s="7"/>
      <c r="J44" s="394"/>
      <c r="K44" s="9"/>
      <c r="L44" s="364"/>
      <c r="M44" s="395"/>
    </row>
    <row r="45" spans="1:13" ht="103.5" customHeight="1">
      <c r="A45" s="363"/>
      <c r="B45" s="363"/>
      <c r="C45" s="795" t="s">
        <v>325</v>
      </c>
      <c r="D45" s="796"/>
      <c r="E45" s="797"/>
      <c r="F45" s="6"/>
      <c r="G45" s="6"/>
      <c r="H45" s="7"/>
      <c r="I45" s="7"/>
      <c r="J45" s="8"/>
      <c r="K45" s="8"/>
      <c r="L45" s="6"/>
      <c r="M45" s="11"/>
    </row>
    <row r="46" spans="1:13" ht="15">
      <c r="A46" s="6"/>
      <c r="B46" s="6"/>
      <c r="C46" s="1008" t="s">
        <v>326</v>
      </c>
      <c r="D46" s="1009"/>
      <c r="E46" s="1010"/>
      <c r="F46" s="6">
        <v>1</v>
      </c>
      <c r="G46" s="6">
        <f>G38</f>
        <v>430</v>
      </c>
      <c r="H46" s="7">
        <v>0.45</v>
      </c>
      <c r="I46" s="7"/>
      <c r="J46" s="8">
        <f>H46*G46*F46</f>
        <v>193.5</v>
      </c>
      <c r="K46" s="8">
        <v>117.9</v>
      </c>
      <c r="L46" s="390" t="s">
        <v>327</v>
      </c>
      <c r="M46" s="11">
        <f>J46*K46</f>
        <v>22813.65</v>
      </c>
    </row>
    <row r="47" spans="1:13" s="21" customFormat="1" ht="12">
      <c r="A47" s="396"/>
      <c r="B47" s="397"/>
      <c r="C47" s="1011"/>
      <c r="D47" s="1012"/>
      <c r="E47" s="1013"/>
      <c r="F47" s="398"/>
      <c r="G47" s="378"/>
      <c r="H47" s="373"/>
      <c r="I47" s="373"/>
      <c r="J47" s="374"/>
      <c r="K47" s="399"/>
      <c r="L47" s="376"/>
      <c r="M47" s="377"/>
    </row>
    <row r="48" spans="1:13" ht="15.75">
      <c r="A48" s="392"/>
      <c r="B48" s="392"/>
      <c r="C48" s="1014" t="s">
        <v>2</v>
      </c>
      <c r="D48" s="1015"/>
      <c r="E48" s="1016"/>
      <c r="F48" s="400"/>
      <c r="G48" s="400"/>
      <c r="H48" s="401"/>
      <c r="I48" s="401"/>
      <c r="J48" s="402"/>
      <c r="K48" s="402"/>
      <c r="L48" s="403"/>
      <c r="M48" s="404">
        <f>SUM(M10:M46)</f>
        <v>1307535.237309571</v>
      </c>
    </row>
  </sheetData>
  <sheetProtection/>
  <mergeCells count="65">
    <mergeCell ref="C43:E43"/>
    <mergeCell ref="C44:E44"/>
    <mergeCell ref="C45:E45"/>
    <mergeCell ref="C46:E46"/>
    <mergeCell ref="C47:E47"/>
    <mergeCell ref="C48:E48"/>
    <mergeCell ref="A37:A42"/>
    <mergeCell ref="C37:E37"/>
    <mergeCell ref="K37:K42"/>
    <mergeCell ref="L37:L42"/>
    <mergeCell ref="M37:M42"/>
    <mergeCell ref="C38:E38"/>
    <mergeCell ref="C39:E39"/>
    <mergeCell ref="C40:E40"/>
    <mergeCell ref="C41:E41"/>
    <mergeCell ref="C42:E42"/>
    <mergeCell ref="C31:E31"/>
    <mergeCell ref="C32:E32"/>
    <mergeCell ref="C33:E33"/>
    <mergeCell ref="C34:E34"/>
    <mergeCell ref="B36:B42"/>
    <mergeCell ref="C36:E36"/>
    <mergeCell ref="C23:E23"/>
    <mergeCell ref="B27:B28"/>
    <mergeCell ref="C27:E27"/>
    <mergeCell ref="C28:E28"/>
    <mergeCell ref="C29:E29"/>
    <mergeCell ref="C30:E30"/>
    <mergeCell ref="B26:L26"/>
    <mergeCell ref="B16:B18"/>
    <mergeCell ref="C16:E16"/>
    <mergeCell ref="A17:A18"/>
    <mergeCell ref="C17:E17"/>
    <mergeCell ref="C18:E18"/>
    <mergeCell ref="B20:B23"/>
    <mergeCell ref="C20:E20"/>
    <mergeCell ref="A21:A23"/>
    <mergeCell ref="C21:E21"/>
    <mergeCell ref="C22:E22"/>
    <mergeCell ref="F12:F13"/>
    <mergeCell ref="G12:G13"/>
    <mergeCell ref="H12:H13"/>
    <mergeCell ref="A13:A14"/>
    <mergeCell ref="C13:E13"/>
    <mergeCell ref="C14:E14"/>
    <mergeCell ref="N3:Z3"/>
    <mergeCell ref="A4:M4"/>
    <mergeCell ref="M5:M6"/>
    <mergeCell ref="B8:B10"/>
    <mergeCell ref="C8:E8"/>
    <mergeCell ref="A9:A10"/>
    <mergeCell ref="C9:E9"/>
    <mergeCell ref="C10:E10"/>
    <mergeCell ref="A5:A6"/>
    <mergeCell ref="B5:B6"/>
    <mergeCell ref="C11:E11"/>
    <mergeCell ref="B12:B14"/>
    <mergeCell ref="K5:K6"/>
    <mergeCell ref="L5:L6"/>
    <mergeCell ref="A1:M1"/>
    <mergeCell ref="A2:M2"/>
    <mergeCell ref="A3:M3"/>
    <mergeCell ref="C5:E6"/>
    <mergeCell ref="F5:J5"/>
    <mergeCell ref="C12:E12"/>
  </mergeCells>
  <printOptions horizontalCentered="1"/>
  <pageMargins left="0.3937007874015748" right="0.3937007874015748" top="0.5511811023622047" bottom="0.3937007874015748" header="0.31496062992125984" footer="0.31496062992125984"/>
  <pageSetup horizontalDpi="600" verticalDpi="600" orientation="portrait" paperSize="9" scale="87" r:id="rId1"/>
  <rowBreaks count="1" manualBreakCount="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SHARMA</dc:creator>
  <cp:keywords/>
  <dc:description/>
  <cp:lastModifiedBy>pc</cp:lastModifiedBy>
  <cp:lastPrinted>2017-10-28T12:26:14Z</cp:lastPrinted>
  <dcterms:created xsi:type="dcterms:W3CDTF">2010-01-11T12:00:39Z</dcterms:created>
  <dcterms:modified xsi:type="dcterms:W3CDTF">2018-01-23T06:27:31Z</dcterms:modified>
  <cp:category/>
  <cp:version/>
  <cp:contentType/>
  <cp:contentStatus/>
</cp:coreProperties>
</file>