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7920" activeTab="0"/>
  </bookViews>
  <sheets>
    <sheet name="Abstract" sheetId="1" r:id="rId1"/>
    <sheet name="Road 1" sheetId="2" r:id="rId2"/>
    <sheet name="Drain" sheetId="3" r:id="rId3"/>
    <sheet name="Footpath" sheetId="4" r:id="rId4"/>
  </sheets>
  <definedNames>
    <definedName name="_xlnm.Print_Area" localSheetId="0">'Abstract'!$A$1:$G$29</definedName>
    <definedName name="_xlnm.Print_Area" localSheetId="2">'Drain'!$A$1:$K$102</definedName>
    <definedName name="_xlnm.Print_Area" localSheetId="1">'Road 1'!$A$1:$K$99</definedName>
    <definedName name="_xlnm.Print_Titles" localSheetId="2">'Drain'!$10:$12</definedName>
    <definedName name="_xlnm.Print_Titles" localSheetId="3">'Footpath'!$4:$6</definedName>
    <definedName name="_xlnm.Print_Titles" localSheetId="1">'Road 1'!$16:$18</definedName>
  </definedNames>
  <calcPr fullCalcOnLoad="1"/>
</workbook>
</file>

<file path=xl/sharedStrings.xml><?xml version="1.0" encoding="utf-8"?>
<sst xmlns="http://schemas.openxmlformats.org/spreadsheetml/2006/main" count="340" uniqueCount="223">
  <si>
    <t>cum</t>
  </si>
  <si>
    <t>sqm</t>
  </si>
  <si>
    <t>Total</t>
  </si>
  <si>
    <t>Amount</t>
  </si>
  <si>
    <t>Quantity</t>
  </si>
  <si>
    <t>No.</t>
  </si>
  <si>
    <t>Kg</t>
  </si>
  <si>
    <t>2.6, Vol 2, pg 15</t>
  </si>
  <si>
    <t>Providing and laying in position cement concrete of specified grade excluding the cost of centering and shuttering All work up to plinth level.
4.1.1 Cement concrete grade M-20 (Nominal Mix) with 20 mm maximum size of stone aggregate</t>
  </si>
  <si>
    <t>Unit</t>
  </si>
  <si>
    <t>Descriptions of Item</t>
  </si>
  <si>
    <t>Measurement</t>
  </si>
  <si>
    <t xml:space="preserve">Rate </t>
  </si>
  <si>
    <t>L</t>
  </si>
  <si>
    <t>B</t>
  </si>
  <si>
    <t>H</t>
  </si>
  <si>
    <t>1</t>
  </si>
  <si>
    <t>2</t>
  </si>
  <si>
    <t>4</t>
  </si>
  <si>
    <t>7</t>
  </si>
  <si>
    <t>4.1.1, Vol II, pg 34</t>
  </si>
  <si>
    <t>6</t>
  </si>
  <si>
    <t>8</t>
  </si>
  <si>
    <t>9</t>
  </si>
  <si>
    <t>10</t>
  </si>
  <si>
    <t>2.27   Vol II, pg 19</t>
  </si>
  <si>
    <t>E/W Moorum filling</t>
  </si>
  <si>
    <t>Supplying and filling in plinth under floors including, watering, ramming consolidating and dressing complete.
2.27.3 Moorum/Hard copra</t>
  </si>
  <si>
    <t>11.47 Vol II, pg 136</t>
  </si>
  <si>
    <t>5</t>
  </si>
  <si>
    <t>Earthwork excavation</t>
  </si>
  <si>
    <t>Excavation for roadway in soil including loading in truck for carrying of cut earth to embankment site with all lifts and lead upto1000 metres and as per relevant clauses of section-300</t>
  </si>
  <si>
    <t>Paver Block for Foot Path</t>
  </si>
  <si>
    <t>Kerb Stone for Foot Path</t>
  </si>
  <si>
    <t>Providing and laying at or near ground level factroy made kerb stone of M-25 grade cement  ...... (Precast C.C. kerb stone shall be approved by Engineer - in - charge).</t>
  </si>
  <si>
    <t>base</t>
  </si>
  <si>
    <t>Road Delineators</t>
  </si>
  <si>
    <t xml:space="preserve">Excavation </t>
  </si>
  <si>
    <t>Providing and laying 60 mm thick factory made cement concrete interlocking paver block of M-30 grade…….as per the direction of Engineer - in - charge.</t>
  </si>
  <si>
    <t>on the either side of road ends</t>
  </si>
  <si>
    <t>Kerb stone</t>
  </si>
  <si>
    <t>Earth work in excavation by mechanical means hydraulic excavator) / manual means over areas (exceeding 30cm in depth. 1.5m in width as well as 10 sqm on plan) including disposal of excavated earth, lead upto 50m and lift upto 1.5m, disposed earth to be levelled and neatly dressed.
2.6.1 All kinds of soil</t>
  </si>
  <si>
    <t>11.49 Vol II, pg 137</t>
  </si>
  <si>
    <t>UADD SOR ITEM No</t>
  </si>
  <si>
    <t>S. No.</t>
  </si>
  <si>
    <t>M20 at outer peripheri of Hard Shoulder to support paver block</t>
  </si>
  <si>
    <t>S.No.</t>
  </si>
  <si>
    <t>3</t>
  </si>
  <si>
    <t>3.1, Vol III</t>
  </si>
  <si>
    <t>3.11 Vol III</t>
  </si>
  <si>
    <t>4.5 Vol III</t>
  </si>
  <si>
    <t>5.1 Vol III</t>
  </si>
  <si>
    <t>8.10 Vol III</t>
  </si>
  <si>
    <t>Sqm</t>
  </si>
  <si>
    <t>8.8 Vol III</t>
  </si>
  <si>
    <t>8.20 Vol III</t>
  </si>
  <si>
    <t>5.1.1 Vol II</t>
  </si>
  <si>
    <t>Providing and laying Plain / Reinorced cement concrete (mixed in concrete mixture) … RCC Grade M20 with 20mm maxumum size of aggregate.</t>
  </si>
  <si>
    <t>UADD SOR Vol II &amp; III, ITEM NO</t>
  </si>
  <si>
    <t>Cum</t>
  </si>
  <si>
    <t>24.3 Vol II</t>
  </si>
  <si>
    <t xml:space="preserve"> Non-Pressure NP2 For Service Duct</t>
  </si>
  <si>
    <t>Providing and laying non-pressure NP2 class (light duty) R.C.C. pipes with collars jointed with stiff mixture of cement mortar in the
proportion of 1:2 (1 cement : 2 fine sand) including testing of joints
etc. complete</t>
  </si>
  <si>
    <t>24.3.4</t>
  </si>
  <si>
    <t>RM</t>
  </si>
  <si>
    <t>Provision -</t>
  </si>
  <si>
    <t>2.8 Vol II</t>
  </si>
  <si>
    <t xml:space="preserve">Earth work in excavation by mechanical means ....drains (not exceeding 1.5 m in width or 10 sqm .......  excavated soil as directed, within a lead of 50 m.
2.8.1 All kinds of soil </t>
  </si>
  <si>
    <t>Total Excavation</t>
  </si>
  <si>
    <t>4.1.5 Vol II</t>
  </si>
  <si>
    <t>Cement Concrete M-10 for Base of drain</t>
  </si>
  <si>
    <t>Providing and laying in position cement concrete .... Up to plinth level. 4.1.5 Cement concrete grade M-10 (Nominal Mix) with 40 mm maximum size of stone aggregate</t>
  </si>
  <si>
    <t>Total quantity of M 10 for base</t>
  </si>
  <si>
    <t>Footing</t>
  </si>
  <si>
    <t>Wall</t>
  </si>
  <si>
    <t>5.20.6 Vol II</t>
  </si>
  <si>
    <t>Reinforcement for R.C.C. work including straightening, cutting, bending, placing in position and binding all complete.
5.20.6 Thermo-Mechanically Treated bars. kilogram</t>
  </si>
  <si>
    <t>Steel required for drain walls and base</t>
  </si>
  <si>
    <t xml:space="preserve">As per X-section shown </t>
  </si>
  <si>
    <t xml:space="preserve">Total quantity </t>
  </si>
  <si>
    <t>20.1.1 Vol II</t>
  </si>
  <si>
    <t>Centering and shuttering including strutting, propping etc.and removal of form for :
20.1.1 Foundations, footings, bases of columns, etc. For mass concrete.</t>
  </si>
  <si>
    <t xml:space="preserve">R.C.C. wall outer </t>
  </si>
  <si>
    <t>14.8 Vol III</t>
  </si>
  <si>
    <t>PVC Pipe/Weep holes in drain wall</t>
  </si>
  <si>
    <t>Providing PVC Pipe in Brick masonry / Plain / Reinforced concrete abutment, .. as per clause 2706 of specifications.</t>
  </si>
  <si>
    <t>RM.</t>
  </si>
  <si>
    <t>PVC Pipe</t>
  </si>
  <si>
    <t>2.25 Vol II</t>
  </si>
  <si>
    <t>Back Filling</t>
  </si>
  <si>
    <t>Filling by available excavated earth (excluding rock) in trenches, plinth, sides of foundations etc. in layers not exceeding 20cm in depth, consolidating each deposited
layer by ramming and watering, lead up to 50 m and lift upto 1.5 m.</t>
  </si>
  <si>
    <t>Grand Total</t>
  </si>
  <si>
    <t>2.5, Vol III</t>
  </si>
  <si>
    <t>Dismantling of cement concrete pavement</t>
  </si>
  <si>
    <t>Dismantling of cement concrete pavement i/c breaking to pieces not exceeding 0.02 cum in volume and stock piling at designated locations and disposal of
dismantled materials up to a lead upto 1000 meter, stacking serviceable and unserviceable materials separately and as per relevant clauses of section-200.</t>
  </si>
  <si>
    <t xml:space="preserve"> Embankment Sub grade </t>
  </si>
  <si>
    <t>Construction of Embankment/Sub grade/ earth shoulders, as per clause 305 &amp; its sub-clauses, Where required but with approved materials/soil like morrum CBR
value not less then 7% i/c all lead &amp; lifts i/c excavation, cost of watering, compaction and maintenance of surface during construction to ensure shedding
&amp; preventing ponding of water (clause 305.3.6) shaping &amp; dressing (clause 305.3.7), finishing etc. complete but excluding scarifying existing
granular/bituminous road surface vide clause 305.6.</t>
  </si>
  <si>
    <t>4.8  Vol III</t>
  </si>
  <si>
    <t>Crusher Run Macadam Base</t>
  </si>
  <si>
    <t>Crusher Run Macadam Base (Providing crushed stone aggregate, depositing on
a prepared surface by hauling vehicles, spreading and mixing with a motor grader, watering and compacting with a vibratory roller to clause 410 to form a layer of sub-base/Base)</t>
  </si>
  <si>
    <t>i) For 53 mm maximum size</t>
  </si>
  <si>
    <t xml:space="preserve">WMM </t>
  </si>
  <si>
    <t>Providing, laying, spreading and compacting graded stone aggregate to wet mix macadam specification including premixing the Material with water at OMC in mechanical mix plant carriage of mixed Material by tipper to site, laying in uniform layers with paver in sub - base / base course on well prepared surface and compacting with vibratory roller to achieve the desired density and as per relevant clauses of section - 400.</t>
  </si>
  <si>
    <t>Primer Coat</t>
  </si>
  <si>
    <t>Providing and applying primer coat with bitumen emulsion on prepared surface of granular Base including clearing of road surface and spraying primer at the rate of 0.75 kg/sqm using mechanical / Manual means and as per relevant clauses of section 502.</t>
  </si>
  <si>
    <t>5.2 (i) Vol III</t>
  </si>
  <si>
    <t xml:space="preserve">Tack Coat </t>
  </si>
  <si>
    <t>Providing and applying tack coat with bitumen emulsion using emulsion pressure distributor on the prepared bituminous / granular surface cleaned with mechanical broom and as per relevant clauses of section 503. '@0.25 kg per sqm ….</t>
  </si>
  <si>
    <t xml:space="preserve"> Dense Bituminous Macadam</t>
  </si>
  <si>
    <t>Road Marking</t>
  </si>
  <si>
    <t xml:space="preserve">Road Marking with Hot Applied Thermoplastic Compound with Reflectorising Glass Beads on Bituminous Surface (Providing and laying of hot applie thermoplastic compound 2.5 mm thick including reflectorising glass beads @ 250gms per sqm area, thickness of 2.5 mm is exclusive of surface applied glass beads as per IRC:35 .The finished surface to be level, uniform and free from
streaks and holes and as per relevant clauses of section-800.
a) Height upto 5m </t>
  </si>
  <si>
    <t>Marking</t>
  </si>
  <si>
    <t>Painting lines, dashes, arrows etc</t>
  </si>
  <si>
    <t>Painting lines, dashes, arrows etc on roads in two coats on new work with ready mixed road marking paint conforming to IS:164 on bituminous surface, including
cleaning the surface of all dirt, dust and other foreign matter, arcation at site and traffic control as per relevant clauses of section-800 &amp; I.R.C.-67 including cost of paint etc. complete.</t>
  </si>
  <si>
    <t xml:space="preserve"> lines, dashes, arrows</t>
  </si>
  <si>
    <t>8.12  Vol III</t>
  </si>
  <si>
    <t>Road Delineators (Supplying and installation of delineators (road way indicators, hazard markers, object markers), 80-100 cm high above ground level, painted
black and white in 15 cm wide stripes, fitted with 80 x 100 mm rectangular or 75 mm dia circular reflectorised panels at the top, buried or pressed into the ground
and confirming toIRC-79 and the drawings as per relevant clauses of section-800 of specifications.</t>
  </si>
  <si>
    <t xml:space="preserve">Road Stud </t>
  </si>
  <si>
    <t>Road Markers/Road Stud with Lense Reflector (Providing and fixing of road stud 100x 100 mm, dia cast in aluminium, resistant to corrosive effect of salt and grit,
fitted with lense reflectors, nstalled in concrete or asphaltic surface by drilling hole 30 mm upto a depth of 60 mm and bedded in a suitable bituminous grout or epoxy
mortar, all as per BS 873 part 4:1973)</t>
  </si>
  <si>
    <t>Av.</t>
  </si>
  <si>
    <t>For Proposed of Road</t>
  </si>
  <si>
    <t>Drain CH. 0 to 900m</t>
  </si>
  <si>
    <t xml:space="preserve">R.C.C. wall Inear </t>
  </si>
  <si>
    <t>2.3 Vol III</t>
  </si>
  <si>
    <r>
      <t>Dismantling of existing structures like culverts, bridges, retaining walls and other structure comprising of masonry, cement concrete, wood work, steel work,
including T&amp;P and scaffolding wherever necessary, sorting the dismantled material, disposal of unserviceable material and stacking the serviceable material
with all lifts and lead 1000 meter</t>
    </r>
    <r>
      <rPr>
        <b/>
        <sz val="9"/>
        <rFont val="Arial"/>
        <family val="2"/>
      </rPr>
      <t>.b) Cement Concrete Grade M-15 &amp; M-20</t>
    </r>
  </si>
  <si>
    <t>Based on UADD SOR Vol. I to IV  w.e.f. 10 May 2012</t>
  </si>
  <si>
    <t>Abstract Estimate</t>
  </si>
  <si>
    <t>Description of Item</t>
  </si>
  <si>
    <t xml:space="preserve"> SOR Item</t>
  </si>
  <si>
    <t xml:space="preserve">Cost </t>
  </si>
  <si>
    <t xml:space="preserve">Detailed Estimate of Drain </t>
  </si>
  <si>
    <t>Technical Summary</t>
  </si>
  <si>
    <t>Provisions -</t>
  </si>
  <si>
    <t>Length of the Road</t>
  </si>
  <si>
    <t xml:space="preserve"> =</t>
  </si>
  <si>
    <t>1300 m</t>
  </si>
  <si>
    <t>Roadway Width</t>
  </si>
  <si>
    <t>13.50m</t>
  </si>
  <si>
    <t>Lane</t>
  </si>
  <si>
    <t>2 Lane without Median with Both SideDrain</t>
  </si>
  <si>
    <t>Width of Carriageway</t>
  </si>
  <si>
    <t xml:space="preserve">7.5 m </t>
  </si>
  <si>
    <t>GSB</t>
  </si>
  <si>
    <t>250 mm thick in full width</t>
  </si>
  <si>
    <t>DLC</t>
  </si>
  <si>
    <t>100mm  thick</t>
  </si>
  <si>
    <t>PQC M- 30</t>
  </si>
  <si>
    <t>200 mm thick</t>
  </si>
  <si>
    <t>Design period</t>
  </si>
  <si>
    <t>20 years</t>
  </si>
  <si>
    <t>CBR of Subgrade</t>
  </si>
  <si>
    <t>3.87 to 4.96 % (existing  BT Road)</t>
  </si>
  <si>
    <t>Detailed Estimate of Road</t>
  </si>
  <si>
    <t>Detaild Estimate of Footpath</t>
  </si>
  <si>
    <t>4.1.4 Vol. II, pg 34</t>
  </si>
  <si>
    <t>M10 base for paver block</t>
  </si>
  <si>
    <t>Providing and laying in position cement concrete of specified grade excluding the cost of centering and shuttering All work up to plinth level. 4.1.4 Cement concrete grade M-10 (Nominal Mix) with 20 mm maximum size of stone aggregate</t>
  </si>
  <si>
    <t>Dismantling of existing structures</t>
  </si>
  <si>
    <t>R.C.C. Footing</t>
  </si>
  <si>
    <t>Providing and laying bituminous concrete with hot mix plant using crushed aggregates of specified grading,premixed with bituminous binder,transporting the hot mix to work site,laying with a mechanical paver finisher to the required
grade,level and alignment,rolling with smooth wheeled, vibratory and tandem rollers to achieve the desired compaction in all respects and as per relevant clauses of section-509.(Only cement will be used as filler).</t>
  </si>
  <si>
    <t>5.8 (iv) Vol III</t>
  </si>
  <si>
    <t>iv) for Grading II ( 30-45 mm thickness ) with 60/70 bitumen</t>
  </si>
  <si>
    <t>Providing and laying dense bituminous macadam with hot mix plant batch using crushed aggregates of specified grading, premixed with bituminous binder, transporting the hot mix to work site, laying with mechanical paver finisher to the required grade, level and alignment, rolling with smooth wheeled, vibratory and tandem rollers to achieve the desired compaction complete in all respects and as per relevant clauses of section-507. (Only cement will be used as filler)  (for Grading Ifor Grading II( 50-75mm thickness )</t>
  </si>
  <si>
    <t>5.6 (ii) Vol III</t>
  </si>
  <si>
    <t>Supplying and filling in plinth under floors including, watering, ramming consolidating and dressing complete</t>
  </si>
  <si>
    <t>2.27.1 Vol II</t>
  </si>
  <si>
    <t>Crusher Stone Dust</t>
  </si>
  <si>
    <t xml:space="preserve">Detailed Estimate of Road </t>
  </si>
  <si>
    <t>Bituminous Concrete</t>
  </si>
  <si>
    <t>11</t>
  </si>
  <si>
    <t>12</t>
  </si>
  <si>
    <t>13</t>
  </si>
  <si>
    <t>(0.70+0.6+0.5)/3</t>
  </si>
  <si>
    <t>av</t>
  </si>
  <si>
    <t>Main Bar 8mm dia 150c/c</t>
  </si>
  <si>
    <t xml:space="preserve">Distribution bar 8mm dia 150c/c </t>
  </si>
  <si>
    <t>24x2</t>
  </si>
  <si>
    <t>10x2</t>
  </si>
  <si>
    <t>Precasted</t>
  </si>
  <si>
    <t>Through out length</t>
  </si>
  <si>
    <t>Edge</t>
  </si>
  <si>
    <t>Detailed Estimate of Footpath</t>
  </si>
  <si>
    <t>2X2</t>
  </si>
  <si>
    <t>Road CH. 0 to 170m</t>
  </si>
  <si>
    <t>Road Ch. 0 to 170m = 170m</t>
  </si>
  <si>
    <t>Drain CH. 0 to 170m</t>
  </si>
  <si>
    <t>Service Duct no.1 CH. 0 to 170m</t>
  </si>
  <si>
    <t>Top Slab Over Drain CH. 0 to 170m</t>
  </si>
  <si>
    <t>Top Slab Over Service Duct CH. 0 to 170m</t>
  </si>
  <si>
    <t>2x1133</t>
  </si>
  <si>
    <t>PROPOSED ROAD FROM HOSTEL TO OMTI NALLA ROAD JABALPUR (M.P.)</t>
  </si>
  <si>
    <t>300 mm dia. R.C.C. pipe Non-Pressure NP2</t>
  </si>
  <si>
    <t>Length of Drain =  170 m Both Side</t>
  </si>
  <si>
    <t>Drain  internal dimension 1000 mm wide x 1000 mm deep</t>
  </si>
  <si>
    <t>PVC Pipe Percast Slab</t>
  </si>
  <si>
    <t>Top Slab Over Service Duct</t>
  </si>
  <si>
    <t xml:space="preserve">Top Slab Over Service Duct </t>
  </si>
  <si>
    <t>Total Length of the Footpath = 170m</t>
  </si>
  <si>
    <t>(i) Subgrade - 500mm. Average</t>
  </si>
  <si>
    <t>(iii) Base (WMM) - 225mm.</t>
  </si>
  <si>
    <t>(iv) DBM - 50mm.</t>
  </si>
  <si>
    <t>R.C.C. NP2 Hume Pipe for Service duct of 300mm Dia across the road.</t>
  </si>
  <si>
    <t>Crust Components</t>
  </si>
  <si>
    <t>RCC Drain - Either side  - Size 1000x1000mm.</t>
  </si>
  <si>
    <t>(ii) Subbase (CRM) - 250mm.</t>
  </si>
  <si>
    <t>Proposed Carriageway  - 9m.</t>
  </si>
  <si>
    <t>(v) BC - 30mm.</t>
  </si>
  <si>
    <t>Road Delineators= 170x3 = 510m /3 = 170No.</t>
  </si>
  <si>
    <t xml:space="preserve">RCC Service Duct. Either side </t>
  </si>
  <si>
    <t>(i) For Duct Electrical cable Size 900x1200mm.</t>
  </si>
  <si>
    <t>Detailed Estimate of Drain &amp; Service Duct</t>
  </si>
  <si>
    <t>Excavation for Drain &amp; Service Duct</t>
  </si>
  <si>
    <t xml:space="preserve">Cement Concrete M-20 (Drain &amp; Service Duct) </t>
  </si>
  <si>
    <t xml:space="preserve">Total quantity of M20 </t>
  </si>
  <si>
    <t>Reinforcement for Drain &amp; Service Duct</t>
  </si>
  <si>
    <t>Form work for Drain &amp; Service Duct</t>
  </si>
  <si>
    <t>Main Bar 10 mm dia 150c/c</t>
  </si>
  <si>
    <t>35x2</t>
  </si>
  <si>
    <t>15x2</t>
  </si>
  <si>
    <t>Service Duct   internal dimension 900x1200 wide,</t>
  </si>
  <si>
    <t>Length of Service Duct- CH. 0 to 170m</t>
  </si>
  <si>
    <t>Length of the Road = 170 m, ROW 15m</t>
  </si>
  <si>
    <t>Pathway - 3.00m. on either side of Paver block</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</si>
</sst>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_(* #,##0_);_(* \(#,##0\);_(* &quot;-&quot;??_);_(@_)"/>
    <numFmt numFmtId="185" formatCode="0.0000"/>
    <numFmt numFmtId="186" formatCode="0.000"/>
    <numFmt numFmtId="187" formatCode="0.00000"/>
    <numFmt numFmtId="188" formatCode="0.00_)"/>
    <numFmt numFmtId="189" formatCode="0_)"/>
    <numFmt numFmtId="190" formatCode="0.0_)"/>
    <numFmt numFmtId="191" formatCode="0.000_)"/>
    <numFmt numFmtId="192" formatCode="0.00;[Red]0.00"/>
    <numFmt numFmtId="193" formatCode="0.0000_)"/>
    <numFmt numFmtId="194" formatCode="0.00000_)"/>
    <numFmt numFmtId="195" formatCode="0.000000_)"/>
    <numFmt numFmtId="196" formatCode="0.0000000_)"/>
    <numFmt numFmtId="197" formatCode="0.000000"/>
    <numFmt numFmtId="198" formatCode="0.0000000"/>
    <numFmt numFmtId="199" formatCode="0.00000000000"/>
    <numFmt numFmtId="200" formatCode="0.0000000000"/>
  </numFmts>
  <fonts count="60">
    <font>
      <sz val="11"/>
      <color theme="1"/>
      <name val="Calibri"/>
      <family val="2"/>
    </font>
    <font>
      <sz val="11"/>
      <color indexed="8"/>
      <name val="Calibri"/>
      <family val="2"/>
    </font>
    <font>
      <b/>
      <sz val="11"/>
      <name val="Arial"/>
      <family val="2"/>
    </font>
    <font>
      <u val="single"/>
      <sz val="9.35"/>
      <color indexed="36"/>
      <name val="Calibri"/>
      <family val="2"/>
    </font>
    <font>
      <sz val="10"/>
      <name val="Arial"/>
      <family val="2"/>
    </font>
    <font>
      <sz val="9"/>
      <color indexed="8"/>
      <name val="Arial"/>
      <family val="2"/>
    </font>
    <font>
      <b/>
      <sz val="10"/>
      <name val="Arial"/>
      <family val="2"/>
    </font>
    <font>
      <sz val="8"/>
      <name val="Arial"/>
      <family val="2"/>
    </font>
    <font>
      <b/>
      <sz val="9"/>
      <name val="Arial"/>
      <family val="2"/>
    </font>
    <font>
      <sz val="9"/>
      <name val="Arial"/>
      <family val="2"/>
    </font>
    <font>
      <b/>
      <sz val="12"/>
      <name val="Arial"/>
      <family val="2"/>
    </font>
    <font>
      <sz val="11"/>
      <name val="Arial"/>
      <family val="2"/>
    </font>
    <font>
      <b/>
      <sz val="8"/>
      <name val="Arial"/>
      <family val="2"/>
    </font>
    <font>
      <sz val="16"/>
      <name val="Balloon Bd BT"/>
      <family val="4"/>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sz val="10"/>
      <color indexed="8"/>
      <name val="Arial"/>
      <family val="2"/>
    </font>
    <font>
      <sz val="10"/>
      <color indexed="8"/>
      <name val="Calibri"/>
      <family val="2"/>
    </font>
    <font>
      <sz val="11"/>
      <name val="Calibri"/>
      <family val="2"/>
    </font>
    <font>
      <b/>
      <sz val="9"/>
      <color indexed="8"/>
      <name val="Arial"/>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9"/>
      <color theme="1"/>
      <name val="Arial"/>
      <family val="2"/>
    </font>
    <font>
      <sz val="10"/>
      <color theme="1"/>
      <name val="Arial"/>
      <family val="2"/>
    </font>
    <font>
      <sz val="10"/>
      <color theme="1"/>
      <name val="Calibri"/>
      <family val="2"/>
    </font>
    <font>
      <b/>
      <sz val="9"/>
      <color theme="1"/>
      <name val="Arial"/>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top style="thin"/>
      <bottom/>
    </border>
    <border>
      <left/>
      <right/>
      <top style="thin"/>
      <bottom/>
    </border>
    <border>
      <left/>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4" fillId="0" borderId="0">
      <alignment/>
      <protection/>
    </xf>
    <xf numFmtId="0" fontId="1" fillId="32" borderId="7" applyNumberFormat="0" applyFont="0" applyAlignment="0" applyProtection="0"/>
    <xf numFmtId="0" fontId="50" fillId="27" borderId="8" applyNumberFormat="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92">
    <xf numFmtId="0" fontId="0" fillId="0" borderId="0" xfId="0" applyFont="1" applyAlignment="1">
      <alignment/>
    </xf>
    <xf numFmtId="178" fontId="5" fillId="0" borderId="10" xfId="0" applyNumberFormat="1" applyFont="1" applyBorder="1" applyAlignment="1">
      <alignment horizontal="center" vertical="center"/>
    </xf>
    <xf numFmtId="178" fontId="5" fillId="0" borderId="10" xfId="0" applyNumberFormat="1" applyFont="1" applyBorder="1" applyAlignment="1">
      <alignment horizontal="center"/>
    </xf>
    <xf numFmtId="0" fontId="5" fillId="0" borderId="10" xfId="0" applyFont="1" applyBorder="1" applyAlignment="1">
      <alignment/>
    </xf>
    <xf numFmtId="0" fontId="5" fillId="0" borderId="10" xfId="0" applyFont="1" applyBorder="1" applyAlignment="1">
      <alignment horizontal="center" vertical="center" wrapText="1"/>
    </xf>
    <xf numFmtId="2" fontId="4" fillId="0" borderId="10" xfId="0" applyNumberFormat="1" applyFont="1" applyFill="1" applyBorder="1" applyAlignment="1">
      <alignment horizontal="center" wrapText="1" readingOrder="1"/>
    </xf>
    <xf numFmtId="188" fontId="9" fillId="0" borderId="10" xfId="0" applyNumberFormat="1" applyFont="1" applyFill="1" applyBorder="1" applyAlignment="1">
      <alignment horizontal="center"/>
    </xf>
    <xf numFmtId="186" fontId="9" fillId="0" borderId="10" xfId="0" applyNumberFormat="1" applyFont="1" applyFill="1" applyBorder="1" applyAlignment="1">
      <alignment horizontal="center"/>
    </xf>
    <xf numFmtId="188" fontId="9" fillId="0" borderId="10" xfId="0" applyNumberFormat="1" applyFont="1" applyFill="1" applyBorder="1" applyAlignment="1">
      <alignment horizontal="right"/>
    </xf>
    <xf numFmtId="188" fontId="0" fillId="0" borderId="0" xfId="0" applyNumberFormat="1" applyAlignment="1">
      <alignment/>
    </xf>
    <xf numFmtId="189" fontId="9" fillId="0" borderId="10" xfId="0" applyNumberFormat="1" applyFont="1" applyFill="1" applyBorder="1" applyAlignment="1">
      <alignment horizontal="center"/>
    </xf>
    <xf numFmtId="1" fontId="9" fillId="0" borderId="10" xfId="0" applyNumberFormat="1" applyFont="1" applyFill="1" applyBorder="1" applyAlignment="1">
      <alignment/>
    </xf>
    <xf numFmtId="188" fontId="0" fillId="0" borderId="0" xfId="0" applyNumberFormat="1" applyBorder="1" applyAlignment="1">
      <alignment/>
    </xf>
    <xf numFmtId="2" fontId="9" fillId="0" borderId="10" xfId="0" applyNumberFormat="1" applyFont="1" applyFill="1" applyBorder="1" applyAlignment="1">
      <alignment horizontal="center"/>
    </xf>
    <xf numFmtId="1" fontId="9" fillId="0" borderId="10" xfId="0" applyNumberFormat="1" applyFont="1" applyFill="1" applyBorder="1" applyAlignment="1">
      <alignment horizontal="right"/>
    </xf>
    <xf numFmtId="0" fontId="5" fillId="0" borderId="10" xfId="42" applyNumberFormat="1" applyFont="1" applyBorder="1" applyAlignment="1">
      <alignment horizontal="right" wrapText="1"/>
    </xf>
    <xf numFmtId="0" fontId="0" fillId="0" borderId="0" xfId="0" applyBorder="1" applyAlignment="1">
      <alignment/>
    </xf>
    <xf numFmtId="188" fontId="0" fillId="0" borderId="0" xfId="0" applyNumberFormat="1" applyFill="1" applyAlignment="1">
      <alignment/>
    </xf>
    <xf numFmtId="1" fontId="9" fillId="0" borderId="11" xfId="0" applyNumberFormat="1" applyFont="1" applyFill="1" applyBorder="1" applyAlignment="1">
      <alignment/>
    </xf>
    <xf numFmtId="188" fontId="9" fillId="0" borderId="0" xfId="57" applyNumberFormat="1" applyFont="1" applyFill="1">
      <alignment/>
      <protection/>
    </xf>
    <xf numFmtId="189" fontId="9" fillId="0" borderId="10" xfId="0" applyNumberFormat="1" applyFont="1" applyFill="1" applyBorder="1" applyAlignment="1">
      <alignment horizontal="center" wrapText="1" readingOrder="1"/>
    </xf>
    <xf numFmtId="2" fontId="9" fillId="0" borderId="10" xfId="0" applyNumberFormat="1" applyFont="1" applyFill="1" applyBorder="1" applyAlignment="1">
      <alignment horizontal="right"/>
    </xf>
    <xf numFmtId="2" fontId="4" fillId="0" borderId="10" xfId="0" applyNumberFormat="1" applyFont="1" applyFill="1" applyBorder="1" applyAlignment="1">
      <alignment horizontal="center"/>
    </xf>
    <xf numFmtId="188" fontId="0" fillId="0" borderId="0" xfId="0" applyNumberFormat="1" applyAlignment="1">
      <alignment vertical="center"/>
    </xf>
    <xf numFmtId="188" fontId="0" fillId="0" borderId="0" xfId="0" applyNumberFormat="1" applyBorder="1" applyAlignment="1">
      <alignment vertical="center"/>
    </xf>
    <xf numFmtId="189" fontId="4" fillId="0" borderId="10" xfId="0" applyNumberFormat="1" applyFont="1" applyBorder="1" applyAlignment="1">
      <alignment horizontal="center" vertical="center"/>
    </xf>
    <xf numFmtId="2" fontId="0" fillId="0" borderId="10" xfId="0" applyNumberFormat="1" applyBorder="1" applyAlignment="1">
      <alignment/>
    </xf>
    <xf numFmtId="188" fontId="9" fillId="0" borderId="12" xfId="0" applyNumberFormat="1" applyFont="1" applyFill="1" applyBorder="1" applyAlignment="1">
      <alignment horizontal="left" vertical="top"/>
    </xf>
    <xf numFmtId="188" fontId="9" fillId="0" borderId="0" xfId="0" applyNumberFormat="1" applyFont="1" applyAlignment="1">
      <alignment/>
    </xf>
    <xf numFmtId="188" fontId="9" fillId="0" borderId="10" xfId="0" applyNumberFormat="1" applyFont="1" applyFill="1" applyBorder="1" applyAlignment="1">
      <alignment horizontal="right" vertical="center"/>
    </xf>
    <xf numFmtId="0" fontId="54" fillId="0" borderId="10" xfId="0" applyFont="1" applyBorder="1" applyAlignment="1">
      <alignment/>
    </xf>
    <xf numFmtId="186" fontId="9" fillId="0" borderId="10" xfId="0" applyNumberFormat="1" applyFont="1" applyFill="1" applyBorder="1" applyAlignment="1">
      <alignment horizontal="center" wrapText="1" readingOrder="1"/>
    </xf>
    <xf numFmtId="2" fontId="9" fillId="0" borderId="10" xfId="0" applyNumberFormat="1" applyFont="1" applyFill="1" applyBorder="1" applyAlignment="1">
      <alignment horizontal="center" wrapText="1" readingOrder="1"/>
    </xf>
    <xf numFmtId="0" fontId="55" fillId="0" borderId="10" xfId="0" applyFont="1" applyBorder="1" applyAlignment="1">
      <alignment/>
    </xf>
    <xf numFmtId="1" fontId="9" fillId="0" borderId="10" xfId="0" applyNumberFormat="1" applyFont="1" applyFill="1" applyBorder="1" applyAlignment="1">
      <alignment horizontal="center" wrapText="1" readingOrder="1"/>
    </xf>
    <xf numFmtId="186" fontId="9" fillId="0" borderId="10" xfId="0" applyNumberFormat="1" applyFont="1" applyFill="1" applyBorder="1" applyAlignment="1">
      <alignment horizontal="right" wrapText="1" readingOrder="1"/>
    </xf>
    <xf numFmtId="2" fontId="9" fillId="0" borderId="10" xfId="0" applyNumberFormat="1" applyFont="1" applyFill="1" applyBorder="1" applyAlignment="1">
      <alignment horizontal="right" wrapText="1" readingOrder="1"/>
    </xf>
    <xf numFmtId="1" fontId="9" fillId="0" borderId="10" xfId="0" applyNumberFormat="1" applyFont="1" applyFill="1" applyBorder="1" applyAlignment="1">
      <alignment horizontal="right" wrapText="1" readingOrder="1"/>
    </xf>
    <xf numFmtId="0" fontId="54" fillId="0" borderId="10" xfId="0" applyFont="1" applyBorder="1" applyAlignment="1">
      <alignment horizontal="right"/>
    </xf>
    <xf numFmtId="1" fontId="9" fillId="0" borderId="10" xfId="0" applyNumberFormat="1" applyFont="1" applyFill="1" applyBorder="1" applyAlignment="1">
      <alignment horizontal="right" vertical="center"/>
    </xf>
    <xf numFmtId="178" fontId="9" fillId="0" borderId="10" xfId="0" applyNumberFormat="1" applyFont="1" applyFill="1" applyBorder="1" applyAlignment="1">
      <alignment horizontal="right" wrapText="1" readingOrder="1"/>
    </xf>
    <xf numFmtId="1" fontId="54" fillId="0" borderId="10" xfId="0" applyNumberFormat="1" applyFont="1" applyBorder="1" applyAlignment="1">
      <alignment horizontal="right"/>
    </xf>
    <xf numFmtId="190" fontId="9" fillId="0" borderId="10" xfId="0" applyNumberFormat="1" applyFont="1" applyFill="1" applyBorder="1" applyAlignment="1">
      <alignment horizontal="center"/>
    </xf>
    <xf numFmtId="190" fontId="55" fillId="0" borderId="10" xfId="0" applyNumberFormat="1" applyFont="1" applyBorder="1" applyAlignment="1">
      <alignment/>
    </xf>
    <xf numFmtId="189" fontId="8" fillId="33" borderId="10" xfId="0" applyNumberFormat="1" applyFont="1" applyFill="1" applyBorder="1" applyAlignment="1">
      <alignment horizontal="center" vertical="center"/>
    </xf>
    <xf numFmtId="189" fontId="9" fillId="0" borderId="10" xfId="0" applyNumberFormat="1" applyFont="1" applyFill="1" applyBorder="1" applyAlignment="1">
      <alignment/>
    </xf>
    <xf numFmtId="189" fontId="5" fillId="0" borderId="10" xfId="0" applyNumberFormat="1" applyFont="1" applyBorder="1" applyAlignment="1">
      <alignment horizontal="center" wrapText="1"/>
    </xf>
    <xf numFmtId="189" fontId="5" fillId="0" borderId="10" xfId="0" applyNumberFormat="1" applyFont="1" applyBorder="1" applyAlignment="1">
      <alignment vertical="top" wrapText="1"/>
    </xf>
    <xf numFmtId="189" fontId="54" fillId="0" borderId="10" xfId="0" applyNumberFormat="1" applyFont="1" applyBorder="1" applyAlignment="1">
      <alignment/>
    </xf>
    <xf numFmtId="2" fontId="8" fillId="33" borderId="10" xfId="0" applyNumberFormat="1" applyFont="1" applyFill="1" applyBorder="1" applyAlignment="1">
      <alignment horizontal="center" vertical="center"/>
    </xf>
    <xf numFmtId="2" fontId="5" fillId="0" borderId="10" xfId="0" applyNumberFormat="1" applyFont="1" applyBorder="1" applyAlignment="1">
      <alignment horizontal="center" wrapText="1"/>
    </xf>
    <xf numFmtId="2" fontId="5" fillId="0" borderId="10" xfId="0" applyNumberFormat="1" applyFont="1" applyBorder="1" applyAlignment="1">
      <alignment vertical="top" wrapText="1"/>
    </xf>
    <xf numFmtId="2" fontId="54" fillId="0" borderId="10" xfId="0" applyNumberFormat="1" applyFont="1" applyBorder="1" applyAlignment="1">
      <alignment/>
    </xf>
    <xf numFmtId="2" fontId="55" fillId="0" borderId="10" xfId="0" applyNumberFormat="1" applyFont="1" applyBorder="1" applyAlignment="1">
      <alignment/>
    </xf>
    <xf numFmtId="2" fontId="6" fillId="33" borderId="10" xfId="0" applyNumberFormat="1" applyFont="1" applyFill="1" applyBorder="1" applyAlignment="1">
      <alignment horizontal="center" vertical="center"/>
    </xf>
    <xf numFmtId="189" fontId="5" fillId="0" borderId="10" xfId="0" applyNumberFormat="1" applyFont="1" applyBorder="1" applyAlignment="1">
      <alignment/>
    </xf>
    <xf numFmtId="189" fontId="9" fillId="0" borderId="10" xfId="0" applyNumberFormat="1" applyFont="1" applyFill="1" applyBorder="1" applyAlignment="1">
      <alignment wrapText="1" readingOrder="1"/>
    </xf>
    <xf numFmtId="0" fontId="55" fillId="0" borderId="10" xfId="0" applyFont="1" applyBorder="1" applyAlignment="1">
      <alignment horizontal="right"/>
    </xf>
    <xf numFmtId="49" fontId="9" fillId="0" borderId="13" xfId="0" applyNumberFormat="1" applyFont="1" applyFill="1" applyBorder="1" applyAlignment="1">
      <alignment vertical="top" wrapText="1"/>
    </xf>
    <xf numFmtId="0" fontId="7" fillId="0" borderId="0" xfId="0" applyFont="1" applyBorder="1" applyAlignment="1">
      <alignment/>
    </xf>
    <xf numFmtId="188" fontId="9" fillId="0" borderId="0" xfId="0" applyNumberFormat="1" applyFont="1" applyBorder="1" applyAlignment="1">
      <alignment/>
    </xf>
    <xf numFmtId="0" fontId="9" fillId="0" borderId="10" xfId="0" applyNumberFormat="1" applyFont="1" applyFill="1" applyBorder="1" applyAlignment="1">
      <alignment horizontal="right"/>
    </xf>
    <xf numFmtId="188" fontId="9" fillId="0" borderId="13" xfId="0" applyNumberFormat="1" applyFont="1" applyFill="1" applyBorder="1" applyAlignment="1">
      <alignment horizontal="center" vertical="top"/>
    </xf>
    <xf numFmtId="186" fontId="9" fillId="0" borderId="13" xfId="0" applyNumberFormat="1" applyFont="1" applyFill="1" applyBorder="1" applyAlignment="1">
      <alignment horizontal="center" vertical="top" wrapText="1"/>
    </xf>
    <xf numFmtId="188" fontId="4" fillId="0" borderId="10" xfId="0" applyNumberFormat="1" applyFont="1" applyFill="1" applyBorder="1" applyAlignment="1">
      <alignment horizontal="center" vertical="top"/>
    </xf>
    <xf numFmtId="188" fontId="6" fillId="0" borderId="0" xfId="0" applyNumberFormat="1" applyFont="1" applyBorder="1" applyAlignment="1">
      <alignment horizontal="left" vertical="center"/>
    </xf>
    <xf numFmtId="49" fontId="4" fillId="0" borderId="10" xfId="57" applyNumberFormat="1" applyFont="1" applyFill="1" applyBorder="1" applyAlignment="1">
      <alignment horizontal="center" vertical="top"/>
      <protection/>
    </xf>
    <xf numFmtId="49" fontId="4" fillId="0" borderId="10" xfId="0" applyNumberFormat="1" applyFont="1" applyFill="1" applyBorder="1" applyAlignment="1">
      <alignment horizontal="center" vertical="top"/>
    </xf>
    <xf numFmtId="49" fontId="4" fillId="0" borderId="13" xfId="0" applyNumberFormat="1" applyFont="1" applyFill="1" applyBorder="1" applyAlignment="1">
      <alignment horizontal="center" vertical="top"/>
    </xf>
    <xf numFmtId="49" fontId="4" fillId="0" borderId="13" xfId="57" applyNumberFormat="1" applyFont="1" applyFill="1" applyBorder="1" applyAlignment="1">
      <alignment horizontal="center" vertical="top"/>
      <protection/>
    </xf>
    <xf numFmtId="190" fontId="9" fillId="0" borderId="10" xfId="0" applyNumberFormat="1" applyFont="1" applyFill="1" applyBorder="1" applyAlignment="1">
      <alignment horizontal="right"/>
    </xf>
    <xf numFmtId="188" fontId="8" fillId="33" borderId="10" xfId="0" applyNumberFormat="1" applyFont="1" applyFill="1" applyBorder="1" applyAlignment="1">
      <alignment horizontal="center" vertical="center"/>
    </xf>
    <xf numFmtId="49" fontId="9" fillId="0" borderId="14" xfId="57" applyNumberFormat="1" applyFont="1" applyFill="1" applyBorder="1" applyAlignment="1">
      <alignment horizontal="center" vertical="top" wrapText="1"/>
      <protection/>
    </xf>
    <xf numFmtId="188" fontId="9" fillId="0" borderId="12" xfId="0" applyNumberFormat="1" applyFont="1" applyFill="1" applyBorder="1" applyAlignment="1">
      <alignment horizontal="left" wrapText="1"/>
    </xf>
    <xf numFmtId="188" fontId="9" fillId="0" borderId="15" xfId="0" applyNumberFormat="1" applyFont="1" applyFill="1" applyBorder="1" applyAlignment="1">
      <alignment horizontal="left" wrapText="1"/>
    </xf>
    <xf numFmtId="188" fontId="9" fillId="0" borderId="16" xfId="0" applyNumberFormat="1" applyFont="1" applyFill="1" applyBorder="1" applyAlignment="1">
      <alignment horizontal="left" wrapText="1"/>
    </xf>
    <xf numFmtId="188" fontId="9" fillId="0" borderId="10" xfId="0" applyNumberFormat="1" applyFont="1" applyFill="1" applyBorder="1" applyAlignment="1">
      <alignment horizontal="left" wrapText="1"/>
    </xf>
    <xf numFmtId="0" fontId="56" fillId="0" borderId="10" xfId="0" applyFont="1" applyBorder="1" applyAlignment="1">
      <alignment horizontal="center"/>
    </xf>
    <xf numFmtId="49" fontId="8" fillId="34" borderId="10" xfId="57" applyNumberFormat="1" applyFont="1" applyFill="1" applyBorder="1" applyAlignment="1">
      <alignment horizontal="center" vertical="center"/>
      <protection/>
    </xf>
    <xf numFmtId="188" fontId="9" fillId="0" borderId="10" xfId="0" applyNumberFormat="1" applyFont="1" applyFill="1" applyBorder="1" applyAlignment="1">
      <alignment/>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189" fontId="4" fillId="0" borderId="10" xfId="0" applyNumberFormat="1" applyFont="1" applyFill="1" applyBorder="1" applyAlignment="1">
      <alignment horizontal="center"/>
    </xf>
    <xf numFmtId="188" fontId="4" fillId="0" borderId="10" xfId="0" applyNumberFormat="1" applyFont="1" applyFill="1" applyBorder="1" applyAlignment="1">
      <alignment horizontal="center"/>
    </xf>
    <xf numFmtId="188" fontId="4" fillId="0" borderId="10" xfId="0" applyNumberFormat="1" applyFont="1" applyFill="1" applyBorder="1" applyAlignment="1">
      <alignment horizontal="center" wrapText="1" readingOrder="1"/>
    </xf>
    <xf numFmtId="188" fontId="4" fillId="0" borderId="10" xfId="0" applyNumberFormat="1" applyFont="1" applyFill="1" applyBorder="1" applyAlignment="1">
      <alignment horizontal="right"/>
    </xf>
    <xf numFmtId="1" fontId="4" fillId="0" borderId="10" xfId="0" applyNumberFormat="1" applyFont="1" applyFill="1" applyBorder="1" applyAlignment="1">
      <alignment horizontal="right"/>
    </xf>
    <xf numFmtId="189" fontId="4" fillId="0" borderId="10" xfId="0" applyNumberFormat="1" applyFont="1" applyFill="1" applyBorder="1" applyAlignment="1">
      <alignment horizontal="center" wrapText="1" readingOrder="1"/>
    </xf>
    <xf numFmtId="0" fontId="0" fillId="0" borderId="0" xfId="0" applyAlignment="1">
      <alignment vertical="center"/>
    </xf>
    <xf numFmtId="186" fontId="6" fillId="33" borderId="10" xfId="0" applyNumberFormat="1" applyFont="1" applyFill="1" applyBorder="1" applyAlignment="1">
      <alignment horizontal="center" vertical="center"/>
    </xf>
    <xf numFmtId="188" fontId="6" fillId="34" borderId="10" xfId="0" applyNumberFormat="1" applyFont="1" applyFill="1" applyBorder="1" applyAlignment="1">
      <alignment horizontal="center" vertical="center"/>
    </xf>
    <xf numFmtId="186" fontId="6" fillId="34" borderId="10" xfId="0" applyNumberFormat="1" applyFont="1" applyFill="1" applyBorder="1" applyAlignment="1">
      <alignment horizontal="center" vertical="center"/>
    </xf>
    <xf numFmtId="49" fontId="6" fillId="0" borderId="10" xfId="57" applyNumberFormat="1" applyFont="1" applyFill="1" applyBorder="1" applyAlignment="1">
      <alignment horizontal="center" vertical="center" wrapText="1"/>
      <protection/>
    </xf>
    <xf numFmtId="188" fontId="6" fillId="0" borderId="10" xfId="0" applyNumberFormat="1" applyFont="1" applyFill="1" applyBorder="1" applyAlignment="1">
      <alignment horizontal="center" vertical="center"/>
    </xf>
    <xf numFmtId="186" fontId="6" fillId="0" borderId="10" xfId="0" applyNumberFormat="1" applyFont="1" applyFill="1" applyBorder="1" applyAlignment="1">
      <alignment horizontal="center" vertical="center"/>
    </xf>
    <xf numFmtId="188" fontId="6" fillId="0" borderId="10" xfId="0" applyNumberFormat="1" applyFont="1" applyFill="1" applyBorder="1" applyAlignment="1">
      <alignment horizontal="right" vertical="center"/>
    </xf>
    <xf numFmtId="1" fontId="6" fillId="0" borderId="10" xfId="0" applyNumberFormat="1" applyFont="1" applyFill="1" applyBorder="1" applyAlignment="1">
      <alignment vertical="center"/>
    </xf>
    <xf numFmtId="186" fontId="4" fillId="0" borderId="10" xfId="0" applyNumberFormat="1" applyFont="1" applyFill="1" applyBorder="1" applyAlignment="1">
      <alignment horizontal="center"/>
    </xf>
    <xf numFmtId="190" fontId="4" fillId="0" borderId="10" xfId="0" applyNumberFormat="1" applyFont="1" applyFill="1" applyBorder="1" applyAlignment="1">
      <alignment horizontal="center"/>
    </xf>
    <xf numFmtId="188" fontId="4" fillId="0" borderId="11" xfId="0" applyNumberFormat="1" applyFont="1" applyFill="1" applyBorder="1" applyAlignment="1">
      <alignment horizontal="right"/>
    </xf>
    <xf numFmtId="188" fontId="4" fillId="0" borderId="11" xfId="0" applyNumberFormat="1" applyFont="1" applyFill="1" applyBorder="1" applyAlignment="1">
      <alignment/>
    </xf>
    <xf numFmtId="1" fontId="4" fillId="0" borderId="11" xfId="0" applyNumberFormat="1" applyFont="1" applyFill="1" applyBorder="1" applyAlignment="1">
      <alignment/>
    </xf>
    <xf numFmtId="189" fontId="6" fillId="0" borderId="10" xfId="0" applyNumberFormat="1" applyFont="1" applyFill="1" applyBorder="1" applyAlignment="1">
      <alignment horizontal="center" vertical="center"/>
    </xf>
    <xf numFmtId="186" fontId="4" fillId="0" borderId="10" xfId="0" applyNumberFormat="1" applyFont="1" applyFill="1" applyBorder="1" applyAlignment="1">
      <alignment horizontal="center" wrapText="1"/>
    </xf>
    <xf numFmtId="188" fontId="12" fillId="0" borderId="10" xfId="0" applyNumberFormat="1" applyFont="1" applyFill="1" applyBorder="1" applyAlignment="1">
      <alignment horizontal="center" vertical="center" wrapText="1"/>
    </xf>
    <xf numFmtId="188" fontId="4" fillId="0" borderId="10" xfId="0" applyNumberFormat="1" applyFont="1" applyFill="1" applyBorder="1" applyAlignment="1">
      <alignment/>
    </xf>
    <xf numFmtId="1" fontId="4" fillId="0" borderId="10" xfId="0" applyNumberFormat="1" applyFont="1" applyFill="1" applyBorder="1" applyAlignment="1">
      <alignment/>
    </xf>
    <xf numFmtId="186" fontId="0" fillId="0" borderId="0" xfId="0" applyNumberFormat="1" applyAlignment="1">
      <alignment/>
    </xf>
    <xf numFmtId="188" fontId="0" fillId="0" borderId="0" xfId="0" applyNumberFormat="1" applyAlignment="1">
      <alignment horizontal="right"/>
    </xf>
    <xf numFmtId="1" fontId="0" fillId="0" borderId="0" xfId="0" applyNumberFormat="1" applyAlignment="1">
      <alignment/>
    </xf>
    <xf numFmtId="49" fontId="6" fillId="34" borderId="10" xfId="0" applyNumberFormat="1" applyFont="1" applyFill="1" applyBorder="1" applyAlignment="1">
      <alignment horizontal="center" vertical="center"/>
    </xf>
    <xf numFmtId="49" fontId="6" fillId="0" borderId="11" xfId="0" applyNumberFormat="1" applyFont="1" applyFill="1" applyBorder="1" applyAlignment="1">
      <alignment horizontal="center"/>
    </xf>
    <xf numFmtId="49" fontId="8" fillId="34" borderId="14" xfId="57" applyNumberFormat="1" applyFont="1" applyFill="1" applyBorder="1" applyAlignment="1">
      <alignment horizontal="center" vertical="top" wrapText="1"/>
      <protection/>
    </xf>
    <xf numFmtId="189" fontId="4" fillId="0" borderId="10" xfId="0" applyNumberFormat="1" applyFont="1" applyFill="1" applyBorder="1" applyAlignment="1">
      <alignment horizontal="center" vertical="center"/>
    </xf>
    <xf numFmtId="188" fontId="4" fillId="0" borderId="10" xfId="0" applyNumberFormat="1" applyFont="1" applyFill="1" applyBorder="1" applyAlignment="1">
      <alignment vertical="center"/>
    </xf>
    <xf numFmtId="188" fontId="4" fillId="0" borderId="10" xfId="0" applyNumberFormat="1" applyFont="1" applyFill="1" applyBorder="1" applyAlignment="1">
      <alignment horizontal="right" vertical="center"/>
    </xf>
    <xf numFmtId="189" fontId="4" fillId="0" borderId="0" xfId="0" applyNumberFormat="1" applyFont="1" applyFill="1" applyBorder="1" applyAlignment="1">
      <alignment horizontal="center" wrapText="1" readingOrder="1"/>
    </xf>
    <xf numFmtId="188" fontId="4" fillId="0" borderId="0" xfId="0" applyNumberFormat="1" applyFont="1" applyFill="1" applyBorder="1" applyAlignment="1">
      <alignment horizontal="center" wrapText="1" readingOrder="1"/>
    </xf>
    <xf numFmtId="191" fontId="4" fillId="0" borderId="0" xfId="0" applyNumberFormat="1" applyFont="1" applyFill="1" applyBorder="1" applyAlignment="1">
      <alignment horizontal="center" wrapText="1" readingOrder="1"/>
    </xf>
    <xf numFmtId="189" fontId="4" fillId="0" borderId="0" xfId="0" applyNumberFormat="1" applyFont="1" applyFill="1" applyBorder="1" applyAlignment="1">
      <alignment horizontal="center"/>
    </xf>
    <xf numFmtId="189" fontId="6" fillId="34" borderId="14" xfId="0" applyNumberFormat="1" applyFont="1" applyFill="1" applyBorder="1" applyAlignment="1">
      <alignment/>
    </xf>
    <xf numFmtId="49" fontId="6" fillId="34" borderId="11" xfId="57" applyNumberFormat="1" applyFont="1" applyFill="1" applyBorder="1" applyAlignment="1">
      <alignment vertical="top" wrapText="1"/>
      <protection/>
    </xf>
    <xf numFmtId="49" fontId="6" fillId="34" borderId="14" xfId="57" applyNumberFormat="1" applyFont="1" applyFill="1" applyBorder="1" applyAlignment="1">
      <alignment vertical="top" wrapText="1"/>
      <protection/>
    </xf>
    <xf numFmtId="49" fontId="6" fillId="34" borderId="13" xfId="57" applyNumberFormat="1" applyFont="1" applyFill="1" applyBorder="1" applyAlignment="1">
      <alignment vertical="top" wrapText="1"/>
      <protection/>
    </xf>
    <xf numFmtId="188" fontId="12" fillId="0" borderId="10" xfId="0" applyNumberFormat="1" applyFont="1" applyFill="1" applyBorder="1" applyAlignment="1">
      <alignment horizontal="center" vertical="center"/>
    </xf>
    <xf numFmtId="188" fontId="4" fillId="0" borderId="10" xfId="0" applyNumberFormat="1" applyFont="1" applyFill="1" applyBorder="1" applyAlignment="1">
      <alignment horizontal="center" vertical="center"/>
    </xf>
    <xf numFmtId="188" fontId="4" fillId="0" borderId="10" xfId="0" applyNumberFormat="1" applyFont="1" applyFill="1" applyBorder="1" applyAlignment="1">
      <alignment horizontal="center" vertical="center" wrapText="1"/>
    </xf>
    <xf numFmtId="186" fontId="4" fillId="0" borderId="10" xfId="0" applyNumberFormat="1" applyFont="1" applyFill="1" applyBorder="1" applyAlignment="1">
      <alignment horizontal="center" vertical="center" wrapText="1"/>
    </xf>
    <xf numFmtId="186" fontId="4" fillId="0" borderId="10" xfId="0" applyNumberFormat="1" applyFont="1" applyFill="1" applyBorder="1" applyAlignment="1">
      <alignment horizontal="center" vertical="center"/>
    </xf>
    <xf numFmtId="189" fontId="6" fillId="0" borderId="13" xfId="0" applyNumberFormat="1" applyFont="1" applyFill="1" applyBorder="1" applyAlignment="1">
      <alignment horizontal="center" vertical="center"/>
    </xf>
    <xf numFmtId="49" fontId="6" fillId="0" borderId="10" xfId="57" applyNumberFormat="1" applyFont="1" applyFill="1" applyBorder="1" applyAlignment="1">
      <alignment horizontal="justify" vertical="center"/>
      <protection/>
    </xf>
    <xf numFmtId="188" fontId="4" fillId="0" borderId="10" xfId="57" applyNumberFormat="1" applyFont="1" applyBorder="1" applyAlignment="1">
      <alignment/>
      <protection/>
    </xf>
    <xf numFmtId="49" fontId="6" fillId="34" borderId="13" xfId="57" applyNumberFormat="1" applyFont="1" applyFill="1" applyBorder="1" applyAlignment="1">
      <alignment horizontal="center" vertical="top"/>
      <protection/>
    </xf>
    <xf numFmtId="49" fontId="6" fillId="34" borderId="10" xfId="57" applyNumberFormat="1" applyFont="1" applyFill="1" applyBorder="1" applyAlignment="1">
      <alignment vertical="top"/>
      <protection/>
    </xf>
    <xf numFmtId="1" fontId="4" fillId="34" borderId="10" xfId="0" applyNumberFormat="1" applyFont="1" applyFill="1" applyBorder="1" applyAlignment="1">
      <alignment/>
    </xf>
    <xf numFmtId="188" fontId="0" fillId="34" borderId="0" xfId="0" applyNumberFormat="1" applyFill="1" applyAlignment="1">
      <alignment/>
    </xf>
    <xf numFmtId="189" fontId="4" fillId="34" borderId="10" xfId="57" applyNumberFormat="1" applyFont="1" applyFill="1" applyBorder="1" applyAlignment="1" quotePrefix="1">
      <alignment/>
      <protection/>
    </xf>
    <xf numFmtId="188" fontId="4" fillId="34" borderId="10" xfId="57" applyNumberFormat="1" applyFont="1" applyFill="1" applyBorder="1" applyAlignment="1" quotePrefix="1">
      <alignment/>
      <protection/>
    </xf>
    <xf numFmtId="188" fontId="4" fillId="34" borderId="10" xfId="57" applyNumberFormat="1" applyFill="1" applyBorder="1" applyAlignment="1" quotePrefix="1">
      <alignment/>
      <protection/>
    </xf>
    <xf numFmtId="188" fontId="4" fillId="34" borderId="10" xfId="57" applyNumberFormat="1" applyFont="1" applyFill="1" applyBorder="1" applyAlignment="1">
      <alignment/>
      <protection/>
    </xf>
    <xf numFmtId="188" fontId="4" fillId="34" borderId="10" xfId="57" applyNumberFormat="1" applyFill="1" applyBorder="1" applyAlignment="1">
      <alignment/>
      <protection/>
    </xf>
    <xf numFmtId="188" fontId="4" fillId="34" borderId="10" xfId="57" applyNumberFormat="1" applyFill="1" applyBorder="1" applyAlignment="1">
      <alignment horizontal="right"/>
      <protection/>
    </xf>
    <xf numFmtId="1" fontId="4" fillId="34" borderId="10" xfId="57" applyNumberFormat="1" applyFill="1" applyBorder="1" applyAlignment="1">
      <alignment/>
      <protection/>
    </xf>
    <xf numFmtId="188" fontId="4" fillId="34" borderId="10" xfId="57" applyNumberFormat="1" applyFill="1" applyBorder="1" applyAlignment="1">
      <alignment horizontal="center"/>
      <protection/>
    </xf>
    <xf numFmtId="188" fontId="4" fillId="34" borderId="10" xfId="0" applyNumberFormat="1" applyFont="1" applyFill="1" applyBorder="1" applyAlignment="1">
      <alignment horizontal="center" vertical="center"/>
    </xf>
    <xf numFmtId="189" fontId="4" fillId="34" borderId="10" xfId="0" applyNumberFormat="1" applyFont="1" applyFill="1" applyBorder="1" applyAlignment="1">
      <alignment horizontal="center" vertical="center" wrapText="1"/>
    </xf>
    <xf numFmtId="188" fontId="4" fillId="34" borderId="10" xfId="0" applyNumberFormat="1" applyFont="1" applyFill="1" applyBorder="1" applyAlignment="1">
      <alignment horizontal="center" vertical="center" wrapText="1"/>
    </xf>
    <xf numFmtId="191" fontId="4" fillId="34" borderId="10" xfId="0" applyNumberFormat="1" applyFont="1" applyFill="1" applyBorder="1" applyAlignment="1">
      <alignment horizontal="center" vertical="center"/>
    </xf>
    <xf numFmtId="189" fontId="4" fillId="34" borderId="10" xfId="0" applyNumberFormat="1" applyFont="1" applyFill="1" applyBorder="1" applyAlignment="1">
      <alignment horizontal="right"/>
    </xf>
    <xf numFmtId="189" fontId="4" fillId="34" borderId="10" xfId="0" applyNumberFormat="1" applyFont="1" applyFill="1" applyBorder="1" applyAlignment="1">
      <alignment horizontal="center" vertical="center"/>
    </xf>
    <xf numFmtId="186" fontId="4" fillId="34" borderId="10" xfId="0" applyNumberFormat="1" applyFont="1" applyFill="1" applyBorder="1" applyAlignment="1">
      <alignment horizontal="center" vertical="center" wrapText="1"/>
    </xf>
    <xf numFmtId="186" fontId="4" fillId="34" borderId="10" xfId="0" applyNumberFormat="1" applyFont="1" applyFill="1" applyBorder="1" applyAlignment="1">
      <alignment horizontal="center" vertical="center"/>
    </xf>
    <xf numFmtId="188" fontId="4" fillId="34" borderId="10" xfId="0" applyNumberFormat="1" applyFont="1" applyFill="1" applyBorder="1" applyAlignment="1">
      <alignment horizontal="right" vertical="center"/>
    </xf>
    <xf numFmtId="188" fontId="4" fillId="34" borderId="10" xfId="0" applyNumberFormat="1" applyFont="1" applyFill="1" applyBorder="1" applyAlignment="1">
      <alignment horizontal="right"/>
    </xf>
    <xf numFmtId="188" fontId="4" fillId="34" borderId="10" xfId="0" applyNumberFormat="1" applyFont="1" applyFill="1" applyBorder="1" applyAlignment="1">
      <alignment horizontal="center"/>
    </xf>
    <xf numFmtId="190" fontId="4" fillId="34" borderId="10" xfId="0" applyNumberFormat="1" applyFont="1" applyFill="1" applyBorder="1" applyAlignment="1">
      <alignment horizontal="center" vertical="center" wrapText="1"/>
    </xf>
    <xf numFmtId="190" fontId="4" fillId="34" borderId="10" xfId="0" applyNumberFormat="1" applyFont="1" applyFill="1" applyBorder="1" applyAlignment="1">
      <alignment horizontal="center" vertical="center"/>
    </xf>
    <xf numFmtId="189" fontId="4" fillId="34" borderId="10" xfId="0" applyNumberFormat="1" applyFont="1" applyFill="1" applyBorder="1" applyAlignment="1">
      <alignment horizontal="right" vertical="center"/>
    </xf>
    <xf numFmtId="188" fontId="9" fillId="34" borderId="10" xfId="0" applyNumberFormat="1" applyFont="1" applyFill="1" applyBorder="1" applyAlignment="1">
      <alignment wrapText="1"/>
    </xf>
    <xf numFmtId="190" fontId="9" fillId="34" borderId="10" xfId="0" applyNumberFormat="1" applyFont="1" applyFill="1" applyBorder="1" applyAlignment="1">
      <alignment wrapText="1"/>
    </xf>
    <xf numFmtId="188" fontId="4" fillId="34" borderId="11" xfId="0" applyNumberFormat="1" applyFont="1" applyFill="1" applyBorder="1" applyAlignment="1">
      <alignment horizontal="right"/>
    </xf>
    <xf numFmtId="188" fontId="4" fillId="34" borderId="11" xfId="57" applyNumberFormat="1" applyFont="1" applyFill="1" applyBorder="1" applyAlignment="1">
      <alignment horizontal="center"/>
      <protection/>
    </xf>
    <xf numFmtId="1" fontId="4" fillId="34" borderId="11" xfId="0" applyNumberFormat="1" applyFont="1" applyFill="1" applyBorder="1" applyAlignment="1">
      <alignment/>
    </xf>
    <xf numFmtId="2" fontId="4" fillId="34" borderId="10" xfId="0" applyNumberFormat="1" applyFont="1" applyFill="1" applyBorder="1" applyAlignment="1">
      <alignment horizontal="center" vertical="center" wrapText="1"/>
    </xf>
    <xf numFmtId="190" fontId="4" fillId="34" borderId="10" xfId="0" applyNumberFormat="1" applyFont="1" applyFill="1" applyBorder="1" applyAlignment="1">
      <alignment horizontal="right" vertical="center"/>
    </xf>
    <xf numFmtId="49" fontId="6" fillId="34" borderId="10" xfId="57" applyNumberFormat="1" applyFont="1" applyFill="1" applyBorder="1" applyAlignment="1">
      <alignment horizontal="center" vertical="top" wrapText="1"/>
      <protection/>
    </xf>
    <xf numFmtId="188" fontId="12" fillId="34" borderId="10" xfId="0" applyNumberFormat="1" applyFont="1" applyFill="1" applyBorder="1" applyAlignment="1">
      <alignment horizontal="center" vertical="top"/>
    </xf>
    <xf numFmtId="188" fontId="12" fillId="34" borderId="10" xfId="0" applyNumberFormat="1" applyFont="1" applyFill="1" applyBorder="1" applyAlignment="1">
      <alignment horizontal="center" vertical="top" wrapText="1"/>
    </xf>
    <xf numFmtId="190" fontId="4" fillId="34" borderId="10" xfId="0" applyNumberFormat="1" applyFont="1" applyFill="1" applyBorder="1" applyAlignment="1">
      <alignment horizontal="right"/>
    </xf>
    <xf numFmtId="1" fontId="4" fillId="34" borderId="16" xfId="0" applyNumberFormat="1" applyFont="1" applyFill="1" applyBorder="1" applyAlignment="1">
      <alignment/>
    </xf>
    <xf numFmtId="1" fontId="0" fillId="0" borderId="10" xfId="0" applyNumberFormat="1" applyBorder="1" applyAlignment="1">
      <alignment/>
    </xf>
    <xf numFmtId="1" fontId="4" fillId="0" borderId="10" xfId="0" applyNumberFormat="1" applyFont="1" applyFill="1" applyBorder="1" applyAlignment="1">
      <alignment horizontal="right" vertical="center"/>
    </xf>
    <xf numFmtId="188" fontId="4" fillId="0" borderId="10" xfId="0" applyNumberFormat="1" applyFont="1" applyFill="1" applyBorder="1" applyAlignment="1">
      <alignment horizontal="center" wrapText="1"/>
    </xf>
    <xf numFmtId="186" fontId="4" fillId="0" borderId="10" xfId="0" applyNumberFormat="1" applyFont="1" applyFill="1" applyBorder="1" applyAlignment="1">
      <alignment/>
    </xf>
    <xf numFmtId="191" fontId="4" fillId="0" borderId="10" xfId="0" applyNumberFormat="1" applyFont="1" applyFill="1" applyBorder="1" applyAlignment="1">
      <alignment vertical="center"/>
    </xf>
    <xf numFmtId="49" fontId="8" fillId="0" borderId="10" xfId="0" applyNumberFormat="1" applyFont="1" applyFill="1" applyBorder="1" applyAlignment="1">
      <alignment vertical="top" wrapText="1"/>
    </xf>
    <xf numFmtId="1" fontId="2" fillId="0" borderId="10" xfId="0" applyNumberFormat="1" applyFont="1" applyFill="1" applyBorder="1" applyAlignment="1">
      <alignment horizontal="center" vertical="center" wrapText="1"/>
    </xf>
    <xf numFmtId="189" fontId="4" fillId="0" borderId="10" xfId="0" applyNumberFormat="1" applyFont="1" applyFill="1" applyBorder="1" applyAlignment="1">
      <alignment horizontal="right" vertical="center"/>
    </xf>
    <xf numFmtId="0" fontId="0" fillId="0" borderId="15" xfId="0" applyBorder="1" applyAlignment="1">
      <alignment/>
    </xf>
    <xf numFmtId="0" fontId="0" fillId="0" borderId="16" xfId="0" applyBorder="1" applyAlignment="1">
      <alignment/>
    </xf>
    <xf numFmtId="0" fontId="10" fillId="0" borderId="0" xfId="0" applyFont="1" applyBorder="1" applyAlignment="1">
      <alignment horizontal="center"/>
    </xf>
    <xf numFmtId="0" fontId="2" fillId="0" borderId="0" xfId="0" applyFont="1" applyAlignment="1">
      <alignment/>
    </xf>
    <xf numFmtId="188" fontId="9" fillId="0" borderId="0" xfId="0" applyNumberFormat="1" applyFont="1"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11" fillId="0" borderId="0" xfId="0" applyFont="1" applyAlignment="1">
      <alignment vertical="center"/>
    </xf>
    <xf numFmtId="0" fontId="0" fillId="0" borderId="10" xfId="0" applyBorder="1" applyAlignment="1">
      <alignment horizontal="center" vertical="center"/>
    </xf>
    <xf numFmtId="1" fontId="4" fillId="0" borderId="10" xfId="0" applyNumberFormat="1" applyFont="1" applyBorder="1" applyAlignment="1">
      <alignment horizontal="right" vertical="center"/>
    </xf>
    <xf numFmtId="0" fontId="0" fillId="0" borderId="10" xfId="0" applyBorder="1" applyAlignment="1">
      <alignment/>
    </xf>
    <xf numFmtId="1" fontId="6" fillId="0" borderId="10" xfId="0" applyNumberFormat="1" applyFont="1" applyBorder="1" applyAlignment="1">
      <alignment horizontal="right" vertical="center"/>
    </xf>
    <xf numFmtId="0" fontId="6" fillId="0" borderId="0" xfId="0" applyFont="1" applyBorder="1" applyAlignment="1">
      <alignment horizontal="center" vertical="center"/>
    </xf>
    <xf numFmtId="0" fontId="7" fillId="0" borderId="17" xfId="0" applyFont="1" applyBorder="1" applyAlignment="1">
      <alignment vertical="center"/>
    </xf>
    <xf numFmtId="2" fontId="6" fillId="0" borderId="0" xfId="0" applyNumberFormat="1" applyFont="1" applyBorder="1" applyAlignment="1">
      <alignment horizontal="right" vertical="center"/>
    </xf>
    <xf numFmtId="0" fontId="0" fillId="0" borderId="0" xfId="0" applyBorder="1" applyAlignment="1">
      <alignment vertical="center"/>
    </xf>
    <xf numFmtId="188" fontId="8" fillId="0" borderId="0" xfId="0" applyNumberFormat="1" applyFont="1" applyBorder="1" applyAlignment="1">
      <alignment horizontal="center" vertical="center"/>
    </xf>
    <xf numFmtId="188" fontId="8" fillId="0" borderId="0" xfId="0" applyNumberFormat="1" applyFont="1" applyBorder="1" applyAlignment="1">
      <alignment/>
    </xf>
    <xf numFmtId="188" fontId="4" fillId="0" borderId="10" xfId="0" applyNumberFormat="1" applyFont="1" applyBorder="1" applyAlignment="1">
      <alignment horizontal="left" vertical="center" indent="1"/>
    </xf>
    <xf numFmtId="188" fontId="4" fillId="0" borderId="10" xfId="0" applyNumberFormat="1" applyFont="1" applyBorder="1" applyAlignment="1">
      <alignment horizontal="center" vertical="center"/>
    </xf>
    <xf numFmtId="0" fontId="0" fillId="0" borderId="10" xfId="0" applyBorder="1" applyAlignment="1">
      <alignment horizontal="left" vertical="center" indent="1"/>
    </xf>
    <xf numFmtId="0" fontId="0" fillId="0" borderId="12" xfId="0" applyBorder="1" applyAlignment="1">
      <alignment/>
    </xf>
    <xf numFmtId="0" fontId="0" fillId="0" borderId="15" xfId="0" applyBorder="1" applyAlignment="1">
      <alignment vertical="center"/>
    </xf>
    <xf numFmtId="0" fontId="4" fillId="0" borderId="0" xfId="0" applyFont="1" applyBorder="1" applyAlignment="1">
      <alignment/>
    </xf>
    <xf numFmtId="0" fontId="10" fillId="0" borderId="18" xfId="0" applyFont="1" applyBorder="1" applyAlignment="1">
      <alignment horizontal="center"/>
    </xf>
    <xf numFmtId="0" fontId="10" fillId="0" borderId="17" xfId="0" applyFont="1" applyBorder="1" applyAlignment="1">
      <alignment horizontal="center"/>
    </xf>
    <xf numFmtId="49" fontId="4" fillId="0" borderId="11" xfId="0" applyNumberFormat="1" applyFont="1" applyFill="1" applyBorder="1" applyAlignment="1">
      <alignment vertical="top"/>
    </xf>
    <xf numFmtId="0" fontId="56" fillId="0" borderId="13" xfId="0" applyFont="1" applyBorder="1" applyAlignment="1">
      <alignment horizontal="center" vertical="top"/>
    </xf>
    <xf numFmtId="0" fontId="57" fillId="0" borderId="10" xfId="0" applyFont="1" applyBorder="1" applyAlignment="1">
      <alignment vertical="top"/>
    </xf>
    <xf numFmtId="188" fontId="9" fillId="0" borderId="12" xfId="57" applyNumberFormat="1" applyFont="1" applyFill="1" applyBorder="1" applyAlignment="1">
      <alignment/>
      <protection/>
    </xf>
    <xf numFmtId="189" fontId="6" fillId="0" borderId="16" xfId="57" applyNumberFormat="1" applyFont="1" applyFill="1" applyBorder="1" applyAlignment="1">
      <alignment/>
      <protection/>
    </xf>
    <xf numFmtId="188" fontId="2" fillId="34" borderId="12" xfId="0" applyNumberFormat="1" applyFont="1" applyFill="1" applyBorder="1" applyAlignment="1">
      <alignment horizontal="left"/>
    </xf>
    <xf numFmtId="190" fontId="56" fillId="0" borderId="10" xfId="0" applyNumberFormat="1" applyFont="1" applyBorder="1" applyAlignment="1">
      <alignment/>
    </xf>
    <xf numFmtId="2" fontId="56" fillId="0" borderId="10" xfId="0" applyNumberFormat="1" applyFont="1" applyBorder="1" applyAlignment="1">
      <alignment/>
    </xf>
    <xf numFmtId="2" fontId="57" fillId="0" borderId="10" xfId="0" applyNumberFormat="1" applyFont="1" applyBorder="1" applyAlignment="1">
      <alignment/>
    </xf>
    <xf numFmtId="0" fontId="56" fillId="0" borderId="10" xfId="0" applyFont="1" applyBorder="1" applyAlignment="1">
      <alignment horizontal="right"/>
    </xf>
    <xf numFmtId="1" fontId="57" fillId="0" borderId="10" xfId="0" applyNumberFormat="1" applyFont="1" applyBorder="1" applyAlignment="1">
      <alignment horizontal="right"/>
    </xf>
    <xf numFmtId="188" fontId="0" fillId="0" borderId="10" xfId="0" applyNumberFormat="1" applyBorder="1" applyAlignment="1">
      <alignment horizontal="right"/>
    </xf>
    <xf numFmtId="188" fontId="0" fillId="0" borderId="10" xfId="0" applyNumberFormat="1" applyBorder="1" applyAlignment="1">
      <alignment/>
    </xf>
    <xf numFmtId="1" fontId="4" fillId="0" borderId="10" xfId="0" applyNumberFormat="1" applyFont="1" applyFill="1" applyBorder="1" applyAlignment="1">
      <alignment horizontal="center"/>
    </xf>
    <xf numFmtId="49" fontId="8" fillId="0" borderId="10" xfId="0" applyNumberFormat="1" applyFont="1" applyFill="1" applyBorder="1" applyAlignment="1">
      <alignment vertical="top"/>
    </xf>
    <xf numFmtId="188" fontId="6" fillId="33" borderId="10" xfId="0" applyNumberFormat="1" applyFont="1" applyFill="1" applyBorder="1" applyAlignment="1">
      <alignment horizontal="center" vertical="center"/>
    </xf>
    <xf numFmtId="188" fontId="4" fillId="0" borderId="11" xfId="0" applyNumberFormat="1" applyFont="1" applyFill="1" applyBorder="1" applyAlignment="1">
      <alignment horizontal="center" vertical="center"/>
    </xf>
    <xf numFmtId="2" fontId="4" fillId="0" borderId="10" xfId="0" applyNumberFormat="1" applyFont="1" applyFill="1" applyBorder="1" applyAlignment="1">
      <alignment horizontal="center" wrapText="1"/>
    </xf>
    <xf numFmtId="49" fontId="6" fillId="34" borderId="14" xfId="0" applyNumberFormat="1" applyFont="1" applyFill="1" applyBorder="1" applyAlignment="1">
      <alignment horizontal="center" vertical="top" wrapText="1"/>
    </xf>
    <xf numFmtId="49" fontId="6" fillId="34" borderId="13" xfId="0" applyNumberFormat="1" applyFont="1" applyFill="1" applyBorder="1" applyAlignment="1">
      <alignment horizontal="center" vertical="top" wrapText="1"/>
    </xf>
    <xf numFmtId="49" fontId="6" fillId="34" borderId="14" xfId="0" applyNumberFormat="1" applyFont="1" applyFill="1" applyBorder="1" applyAlignment="1">
      <alignment horizontal="center" vertical="top"/>
    </xf>
    <xf numFmtId="188" fontId="9" fillId="34" borderId="12" xfId="0" applyNumberFormat="1" applyFont="1" applyFill="1" applyBorder="1" applyAlignment="1">
      <alignment horizontal="left" wrapText="1"/>
    </xf>
    <xf numFmtId="188" fontId="4" fillId="34" borderId="14" xfId="0" applyNumberFormat="1" applyFont="1" applyFill="1" applyBorder="1" applyAlignment="1">
      <alignment horizontal="center"/>
    </xf>
    <xf numFmtId="188" fontId="4" fillId="34" borderId="13" xfId="0" applyNumberFormat="1" applyFont="1" applyFill="1" applyBorder="1" applyAlignment="1">
      <alignment horizontal="center"/>
    </xf>
    <xf numFmtId="188" fontId="4" fillId="34" borderId="11" xfId="57" applyNumberFormat="1" applyFont="1" applyFill="1" applyBorder="1" applyAlignment="1">
      <alignment horizontal="center"/>
      <protection/>
    </xf>
    <xf numFmtId="189" fontId="4" fillId="34" borderId="14" xfId="0" applyNumberFormat="1" applyFont="1" applyFill="1" applyBorder="1" applyAlignment="1">
      <alignment horizontal="center"/>
    </xf>
    <xf numFmtId="189" fontId="4" fillId="34" borderId="13" xfId="0" applyNumberFormat="1" applyFont="1" applyFill="1" applyBorder="1" applyAlignment="1">
      <alignment horizontal="center"/>
    </xf>
    <xf numFmtId="49" fontId="8" fillId="0" borderId="12" xfId="0" applyNumberFormat="1" applyFont="1" applyFill="1" applyBorder="1" applyAlignment="1">
      <alignment vertical="top" wrapText="1"/>
    </xf>
    <xf numFmtId="49" fontId="8" fillId="0" borderId="15" xfId="0" applyNumberFormat="1" applyFont="1" applyFill="1" applyBorder="1" applyAlignment="1">
      <alignment vertical="top" wrapText="1"/>
    </xf>
    <xf numFmtId="49" fontId="8" fillId="0" borderId="16" xfId="0" applyNumberFormat="1" applyFont="1" applyFill="1" applyBorder="1" applyAlignment="1">
      <alignment vertical="top" wrapText="1"/>
    </xf>
    <xf numFmtId="189" fontId="9" fillId="34" borderId="10" xfId="0" applyNumberFormat="1" applyFont="1" applyFill="1" applyBorder="1" applyAlignment="1" quotePrefix="1">
      <alignment horizontal="center" vertical="center"/>
    </xf>
    <xf numFmtId="189" fontId="9" fillId="34" borderId="10" xfId="0" applyNumberFormat="1" applyFont="1" applyFill="1" applyBorder="1" applyAlignment="1" quotePrefix="1">
      <alignment horizontal="center"/>
    </xf>
    <xf numFmtId="186" fontId="4" fillId="34" borderId="10" xfId="0" applyNumberFormat="1" applyFont="1" applyFill="1" applyBorder="1" applyAlignment="1">
      <alignment horizontal="right"/>
    </xf>
    <xf numFmtId="186" fontId="4" fillId="34" borderId="10" xfId="0" applyNumberFormat="1" applyFont="1" applyFill="1" applyBorder="1" applyAlignment="1">
      <alignment horizontal="center"/>
    </xf>
    <xf numFmtId="2" fontId="4" fillId="34" borderId="10" xfId="0" applyNumberFormat="1" applyFont="1" applyFill="1" applyBorder="1" applyAlignment="1">
      <alignment/>
    </xf>
    <xf numFmtId="188" fontId="6" fillId="34" borderId="10" xfId="0" applyNumberFormat="1" applyFont="1" applyFill="1" applyBorder="1" applyAlignment="1">
      <alignment horizontal="right"/>
    </xf>
    <xf numFmtId="49" fontId="6" fillId="34" borderId="14" xfId="0" applyNumberFormat="1" applyFont="1" applyFill="1" applyBorder="1" applyAlignment="1">
      <alignment horizontal="center"/>
    </xf>
    <xf numFmtId="1" fontId="4" fillId="34" borderId="14" xfId="0" applyNumberFormat="1" applyFont="1" applyFill="1" applyBorder="1" applyAlignment="1">
      <alignment horizontal="center"/>
    </xf>
    <xf numFmtId="0" fontId="4" fillId="34" borderId="10" xfId="0" applyFont="1" applyFill="1" applyBorder="1" applyAlignment="1">
      <alignment/>
    </xf>
    <xf numFmtId="189" fontId="4" fillId="34" borderId="10" xfId="0" applyNumberFormat="1" applyFont="1" applyFill="1" applyBorder="1" applyAlignment="1">
      <alignment/>
    </xf>
    <xf numFmtId="188" fontId="4" fillId="34" borderId="10" xfId="0" applyNumberFormat="1" applyFont="1" applyFill="1" applyBorder="1" applyAlignment="1">
      <alignment horizontal="center" wrapText="1" readingOrder="1"/>
    </xf>
    <xf numFmtId="186" fontId="4" fillId="34" borderId="10" xfId="0" applyNumberFormat="1" applyFont="1" applyFill="1" applyBorder="1" applyAlignment="1">
      <alignment/>
    </xf>
    <xf numFmtId="188" fontId="4" fillId="34" borderId="14" xfId="0" applyNumberFormat="1" applyFont="1" applyFill="1" applyBorder="1" applyAlignment="1">
      <alignment horizontal="right"/>
    </xf>
    <xf numFmtId="1" fontId="4" fillId="34" borderId="14" xfId="0" applyNumberFormat="1" applyFont="1" applyFill="1" applyBorder="1" applyAlignment="1">
      <alignment/>
    </xf>
    <xf numFmtId="189" fontId="4" fillId="34" borderId="10" xfId="0" applyNumberFormat="1" applyFont="1" applyFill="1" applyBorder="1" applyAlignment="1" quotePrefix="1">
      <alignment horizontal="right"/>
    </xf>
    <xf numFmtId="189" fontId="9" fillId="34" borderId="10" xfId="0" applyNumberFormat="1" applyFont="1" applyFill="1" applyBorder="1" applyAlignment="1" quotePrefix="1">
      <alignment horizontal="right"/>
    </xf>
    <xf numFmtId="49" fontId="6" fillId="34" borderId="10" xfId="0" applyNumberFormat="1" applyFont="1" applyFill="1" applyBorder="1" applyAlignment="1">
      <alignment horizontal="center"/>
    </xf>
    <xf numFmtId="188" fontId="4" fillId="34" borderId="10" xfId="0" applyNumberFormat="1" applyFont="1" applyFill="1" applyBorder="1" applyAlignment="1">
      <alignment/>
    </xf>
    <xf numFmtId="189" fontId="9" fillId="34" borderId="10" xfId="57" applyNumberFormat="1" applyFont="1" applyFill="1" applyBorder="1" applyAlignment="1" quotePrefix="1">
      <alignment/>
      <protection/>
    </xf>
    <xf numFmtId="188" fontId="9" fillId="34" borderId="10" xfId="57" applyNumberFormat="1" applyFont="1" applyFill="1" applyBorder="1" applyAlignment="1" quotePrefix="1">
      <alignment/>
      <protection/>
    </xf>
    <xf numFmtId="186" fontId="9" fillId="34" borderId="10" xfId="57" applyNumberFormat="1" applyFont="1" applyFill="1" applyBorder="1" applyAlignment="1" quotePrefix="1">
      <alignment/>
      <protection/>
    </xf>
    <xf numFmtId="186" fontId="9" fillId="34" borderId="10" xfId="57" applyNumberFormat="1" applyFont="1" applyFill="1" applyBorder="1" applyAlignment="1">
      <alignment/>
      <protection/>
    </xf>
    <xf numFmtId="188" fontId="9" fillId="34" borderId="10" xfId="57" applyNumberFormat="1" applyFont="1" applyFill="1" applyBorder="1" applyAlignment="1">
      <alignment horizontal="right"/>
      <protection/>
    </xf>
    <xf numFmtId="189" fontId="9" fillId="34" borderId="10" xfId="57" applyNumberFormat="1" applyFont="1" applyFill="1" applyBorder="1" applyAlignment="1">
      <alignment horizontal="right"/>
      <protection/>
    </xf>
    <xf numFmtId="188" fontId="9" fillId="34" borderId="10" xfId="57" applyNumberFormat="1" applyFont="1" applyFill="1" applyBorder="1" applyAlignment="1">
      <alignment/>
      <protection/>
    </xf>
    <xf numFmtId="1" fontId="9" fillId="34" borderId="10" xfId="57" applyNumberFormat="1" applyFont="1" applyFill="1" applyBorder="1" applyAlignment="1">
      <alignment/>
      <protection/>
    </xf>
    <xf numFmtId="49" fontId="8" fillId="34" borderId="11" xfId="57" applyNumberFormat="1" applyFont="1" applyFill="1" applyBorder="1" applyAlignment="1">
      <alignment horizontal="center" vertical="center"/>
      <protection/>
    </xf>
    <xf numFmtId="49" fontId="8" fillId="34" borderId="14" xfId="57" applyNumberFormat="1" applyFont="1" applyFill="1" applyBorder="1" applyAlignment="1">
      <alignment horizontal="center" vertical="center"/>
      <protection/>
    </xf>
    <xf numFmtId="189" fontId="9" fillId="34" borderId="14" xfId="57" applyNumberFormat="1" applyFont="1" applyFill="1" applyBorder="1" applyAlignment="1">
      <alignment horizontal="right"/>
      <protection/>
    </xf>
    <xf numFmtId="188" fontId="9" fillId="34" borderId="14" xfId="57" applyNumberFormat="1" applyFont="1" applyFill="1" applyBorder="1" applyAlignment="1">
      <alignment/>
      <protection/>
    </xf>
    <xf numFmtId="1" fontId="9" fillId="34" borderId="14" xfId="57" applyNumberFormat="1" applyFont="1" applyFill="1" applyBorder="1" applyAlignment="1">
      <alignment/>
      <protection/>
    </xf>
    <xf numFmtId="49" fontId="8" fillId="34" borderId="13" xfId="57" applyNumberFormat="1" applyFont="1" applyFill="1" applyBorder="1" applyAlignment="1">
      <alignment horizontal="center" vertical="center"/>
      <protection/>
    </xf>
    <xf numFmtId="49" fontId="8" fillId="34" borderId="13" xfId="57" applyNumberFormat="1" applyFont="1" applyFill="1" applyBorder="1" applyAlignment="1">
      <alignment horizontal="center" wrapText="1"/>
      <protection/>
    </xf>
    <xf numFmtId="1" fontId="4" fillId="34" borderId="13" xfId="0" applyNumberFormat="1" applyFont="1" applyFill="1" applyBorder="1" applyAlignment="1">
      <alignment horizontal="center"/>
    </xf>
    <xf numFmtId="188" fontId="8" fillId="34" borderId="12" xfId="0" applyNumberFormat="1" applyFont="1" applyFill="1" applyBorder="1" applyAlignment="1">
      <alignment horizontal="left" wrapText="1"/>
    </xf>
    <xf numFmtId="188" fontId="8" fillId="34" borderId="15" xfId="0" applyNumberFormat="1" applyFont="1" applyFill="1" applyBorder="1" applyAlignment="1">
      <alignment horizontal="left" wrapText="1"/>
    </xf>
    <xf numFmtId="188" fontId="8" fillId="34" borderId="16" xfId="0" applyNumberFormat="1" applyFont="1" applyFill="1" applyBorder="1" applyAlignment="1">
      <alignment horizontal="left" wrapText="1"/>
    </xf>
    <xf numFmtId="189" fontId="4" fillId="34" borderId="10" xfId="0" applyNumberFormat="1" applyFont="1" applyFill="1" applyBorder="1" applyAlignment="1">
      <alignment horizontal="center"/>
    </xf>
    <xf numFmtId="186" fontId="4" fillId="34" borderId="10" xfId="0" applyNumberFormat="1" applyFont="1" applyFill="1" applyBorder="1" applyAlignment="1">
      <alignment horizontal="center" wrapText="1" readingOrder="1"/>
    </xf>
    <xf numFmtId="2" fontId="4" fillId="34" borderId="10" xfId="0" applyNumberFormat="1" applyFont="1" applyFill="1" applyBorder="1" applyAlignment="1">
      <alignment horizontal="right"/>
    </xf>
    <xf numFmtId="49" fontId="6" fillId="34" borderId="10" xfId="0" applyNumberFormat="1" applyFont="1" applyFill="1" applyBorder="1" applyAlignment="1">
      <alignment horizontal="center" vertical="center" wrapText="1"/>
    </xf>
    <xf numFmtId="2" fontId="4" fillId="34" borderId="10" xfId="0" applyNumberFormat="1" applyFont="1" applyFill="1" applyBorder="1" applyAlignment="1">
      <alignment horizontal="center"/>
    </xf>
    <xf numFmtId="1" fontId="4" fillId="34" borderId="10" xfId="0" applyNumberFormat="1" applyFont="1" applyFill="1" applyBorder="1" applyAlignment="1">
      <alignment horizontal="right"/>
    </xf>
    <xf numFmtId="189" fontId="4" fillId="34" borderId="10" xfId="0" applyNumberFormat="1" applyFont="1" applyFill="1" applyBorder="1" applyAlignment="1">
      <alignment horizontal="center" wrapText="1" readingOrder="1"/>
    </xf>
    <xf numFmtId="0" fontId="4" fillId="34" borderId="10" xfId="0" applyFont="1" applyFill="1" applyBorder="1" applyAlignment="1">
      <alignment/>
    </xf>
    <xf numFmtId="178" fontId="4" fillId="34" borderId="10" xfId="0" applyNumberFormat="1" applyFont="1" applyFill="1" applyBorder="1" applyAlignment="1">
      <alignment/>
    </xf>
    <xf numFmtId="189" fontId="9" fillId="34" borderId="10" xfId="0" applyNumberFormat="1" applyFont="1" applyFill="1" applyBorder="1" applyAlignment="1">
      <alignment horizontal="center" vertical="center"/>
    </xf>
    <xf numFmtId="49" fontId="6" fillId="34" borderId="13" xfId="0" applyNumberFormat="1" applyFont="1" applyFill="1" applyBorder="1" applyAlignment="1">
      <alignment horizontal="center" vertical="center"/>
    </xf>
    <xf numFmtId="49" fontId="6" fillId="34" borderId="13" xfId="0" applyNumberFormat="1" applyFont="1" applyFill="1" applyBorder="1" applyAlignment="1">
      <alignment horizontal="center"/>
    </xf>
    <xf numFmtId="188" fontId="4" fillId="34" borderId="10" xfId="0" applyNumberFormat="1" applyFont="1" applyFill="1" applyBorder="1" applyAlignment="1">
      <alignment vertical="center"/>
    </xf>
    <xf numFmtId="188" fontId="4" fillId="34" borderId="11" xfId="0" applyNumberFormat="1" applyFont="1" applyFill="1" applyBorder="1" applyAlignment="1">
      <alignment/>
    </xf>
    <xf numFmtId="188" fontId="4" fillId="34" borderId="14" xfId="0" applyNumberFormat="1" applyFont="1" applyFill="1" applyBorder="1" applyAlignment="1">
      <alignment/>
    </xf>
    <xf numFmtId="191" fontId="4" fillId="34" borderId="10" xfId="0" applyNumberFormat="1" applyFont="1" applyFill="1" applyBorder="1" applyAlignment="1">
      <alignment horizontal="center" wrapText="1" readingOrder="1"/>
    </xf>
    <xf numFmtId="190" fontId="4" fillId="34" borderId="10" xfId="0" applyNumberFormat="1" applyFont="1" applyFill="1" applyBorder="1" applyAlignment="1">
      <alignment horizontal="center" wrapText="1" readingOrder="1"/>
    </xf>
    <xf numFmtId="189" fontId="4" fillId="34" borderId="15" xfId="0" applyNumberFormat="1" applyFont="1" applyFill="1" applyBorder="1" applyAlignment="1">
      <alignment horizontal="center" wrapText="1" readingOrder="1"/>
    </xf>
    <xf numFmtId="190" fontId="4" fillId="34" borderId="15" xfId="0" applyNumberFormat="1" applyFont="1" applyFill="1" applyBorder="1" applyAlignment="1">
      <alignment horizontal="center" wrapText="1" readingOrder="1"/>
    </xf>
    <xf numFmtId="188" fontId="4" fillId="34" borderId="15" xfId="0" applyNumberFormat="1" applyFont="1" applyFill="1" applyBorder="1" applyAlignment="1">
      <alignment horizontal="center" wrapText="1" readingOrder="1"/>
    </xf>
    <xf numFmtId="191" fontId="4" fillId="34" borderId="16" xfId="0" applyNumberFormat="1" applyFont="1" applyFill="1" applyBorder="1" applyAlignment="1">
      <alignment horizontal="center" wrapText="1" readingOrder="1"/>
    </xf>
    <xf numFmtId="49" fontId="6" fillId="34" borderId="10" xfId="0" applyNumberFormat="1" applyFont="1" applyFill="1" applyBorder="1" applyAlignment="1">
      <alignment horizontal="center" wrapText="1"/>
    </xf>
    <xf numFmtId="189" fontId="8" fillId="34" borderId="10" xfId="0" applyNumberFormat="1" applyFont="1" applyFill="1" applyBorder="1" applyAlignment="1">
      <alignment vertical="top" wrapText="1"/>
    </xf>
    <xf numFmtId="49" fontId="6" fillId="34" borderId="13" xfId="0" applyNumberFormat="1" applyFont="1" applyFill="1" applyBorder="1" applyAlignment="1">
      <alignment vertical="center"/>
    </xf>
    <xf numFmtId="49" fontId="6" fillId="34" borderId="13" xfId="57" applyNumberFormat="1" applyFont="1" applyFill="1" applyBorder="1" applyAlignment="1">
      <alignment horizontal="center" wrapText="1"/>
      <protection/>
    </xf>
    <xf numFmtId="49" fontId="6" fillId="34" borderId="14" xfId="0" applyNumberFormat="1" applyFont="1" applyFill="1" applyBorder="1" applyAlignment="1">
      <alignment horizontal="center" vertical="center"/>
    </xf>
    <xf numFmtId="49" fontId="6" fillId="34" borderId="14" xfId="57" applyNumberFormat="1" applyFont="1" applyFill="1" applyBorder="1" applyAlignment="1">
      <alignment horizontal="center" wrapText="1"/>
      <protection/>
    </xf>
    <xf numFmtId="188" fontId="8" fillId="34" borderId="12" xfId="57" applyNumberFormat="1" applyFont="1" applyFill="1" applyBorder="1" applyAlignment="1">
      <alignment vertical="center" wrapText="1"/>
      <protection/>
    </xf>
    <xf numFmtId="189" fontId="6" fillId="34" borderId="13" xfId="0" applyNumberFormat="1" applyFont="1" applyFill="1" applyBorder="1" applyAlignment="1">
      <alignment/>
    </xf>
    <xf numFmtId="0" fontId="4" fillId="34" borderId="14" xfId="0" applyFont="1" applyFill="1" applyBorder="1" applyAlignment="1">
      <alignment horizontal="center"/>
    </xf>
    <xf numFmtId="188" fontId="4" fillId="34" borderId="10" xfId="0" applyNumberFormat="1" applyFont="1" applyFill="1" applyBorder="1" applyAlignment="1">
      <alignment/>
    </xf>
    <xf numFmtId="1" fontId="6" fillId="34" borderId="10" xfId="0" applyNumberFormat="1" applyFont="1" applyFill="1" applyBorder="1" applyAlignment="1">
      <alignment horizontal="center"/>
    </xf>
    <xf numFmtId="188" fontId="34" fillId="0" borderId="0" xfId="0" applyNumberFormat="1" applyFont="1" applyAlignment="1">
      <alignment/>
    </xf>
    <xf numFmtId="189" fontId="8" fillId="0" borderId="0" xfId="0" applyNumberFormat="1" applyFont="1" applyBorder="1" applyAlignment="1">
      <alignment horizontal="center" vertical="top"/>
    </xf>
    <xf numFmtId="188" fontId="4" fillId="34" borderId="0" xfId="0" applyNumberFormat="1" applyFont="1" applyFill="1" applyBorder="1" applyAlignment="1">
      <alignment horizontal="left"/>
    </xf>
    <xf numFmtId="188" fontId="6" fillId="34" borderId="0" xfId="0" applyNumberFormat="1" applyFont="1" applyFill="1" applyBorder="1" applyAlignment="1">
      <alignment horizontal="left"/>
    </xf>
    <xf numFmtId="188" fontId="4" fillId="34" borderId="0" xfId="0" applyNumberFormat="1" applyFont="1" applyFill="1" applyBorder="1" applyAlignment="1">
      <alignment horizontal="left"/>
    </xf>
    <xf numFmtId="188" fontId="8" fillId="0" borderId="10" xfId="0" applyNumberFormat="1" applyFont="1" applyFill="1" applyBorder="1" applyAlignment="1">
      <alignment horizontal="left" vertical="center" wrapText="1"/>
    </xf>
    <xf numFmtId="188" fontId="9" fillId="0" borderId="10" xfId="0" applyNumberFormat="1" applyFont="1" applyFill="1" applyBorder="1" applyAlignment="1">
      <alignment horizontal="justify" vertical="top" wrapText="1"/>
    </xf>
    <xf numFmtId="188" fontId="9" fillId="0" borderId="10" xfId="0" applyNumberFormat="1" applyFont="1" applyFill="1" applyBorder="1" applyAlignment="1">
      <alignment horizontal="left" vertical="center" wrapText="1"/>
    </xf>
    <xf numFmtId="188" fontId="8" fillId="0" borderId="10" xfId="0" applyNumberFormat="1" applyFont="1" applyFill="1" applyBorder="1" applyAlignment="1">
      <alignment horizontal="left" vertical="top" wrapText="1"/>
    </xf>
    <xf numFmtId="188" fontId="9" fillId="34" borderId="10" xfId="0" applyNumberFormat="1" applyFont="1" applyFill="1" applyBorder="1" applyAlignment="1">
      <alignment horizontal="left" wrapText="1"/>
    </xf>
    <xf numFmtId="49" fontId="6" fillId="34" borderId="12" xfId="57" applyNumberFormat="1" applyFont="1" applyFill="1" applyBorder="1" applyAlignment="1">
      <alignment horizontal="center" vertical="top"/>
      <protection/>
    </xf>
    <xf numFmtId="188" fontId="8" fillId="34" borderId="12" xfId="57" applyNumberFormat="1" applyFont="1" applyFill="1" applyBorder="1" applyAlignment="1">
      <alignment horizontal="left" vertical="center" wrapText="1"/>
      <protection/>
    </xf>
    <xf numFmtId="188" fontId="9" fillId="34" borderId="10" xfId="0" applyNumberFormat="1" applyFont="1" applyFill="1" applyBorder="1" applyAlignment="1">
      <alignment horizontal="justify" vertical="top" wrapText="1"/>
    </xf>
    <xf numFmtId="188" fontId="9" fillId="34" borderId="12" xfId="0" applyNumberFormat="1" applyFont="1" applyFill="1" applyBorder="1" applyAlignment="1">
      <alignment horizontal="left" vertical="top" wrapText="1"/>
    </xf>
    <xf numFmtId="188" fontId="9" fillId="34" borderId="12" xfId="0" applyNumberFormat="1" applyFont="1" applyFill="1" applyBorder="1" applyAlignment="1">
      <alignment horizontal="left" wrapText="1"/>
    </xf>
    <xf numFmtId="188" fontId="9" fillId="34" borderId="12" xfId="0" applyNumberFormat="1" applyFont="1" applyFill="1" applyBorder="1" applyAlignment="1">
      <alignment horizontal="justify" vertical="top" wrapText="1"/>
    </xf>
    <xf numFmtId="188" fontId="8" fillId="0" borderId="12" xfId="0" applyNumberFormat="1" applyFont="1" applyFill="1" applyBorder="1" applyAlignment="1">
      <alignment horizontal="left" vertical="center"/>
    </xf>
    <xf numFmtId="188" fontId="9" fillId="0" borderId="12" xfId="0" applyNumberFormat="1" applyFont="1" applyFill="1" applyBorder="1" applyAlignment="1">
      <alignment horizontal="justify" vertical="top" wrapText="1"/>
    </xf>
    <xf numFmtId="188" fontId="8" fillId="0" borderId="12" xfId="0" applyNumberFormat="1" applyFont="1" applyFill="1" applyBorder="1" applyAlignment="1">
      <alignment horizontal="left" vertical="center" wrapText="1"/>
    </xf>
    <xf numFmtId="188" fontId="8" fillId="0" borderId="12" xfId="0" applyNumberFormat="1" applyFont="1" applyFill="1" applyBorder="1" applyAlignment="1">
      <alignment horizontal="left" wrapText="1"/>
    </xf>
    <xf numFmtId="188" fontId="9" fillId="0" borderId="10" xfId="0" applyNumberFormat="1" applyFont="1" applyFill="1" applyBorder="1" applyAlignment="1">
      <alignment horizontal="justify" vertical="top"/>
    </xf>
    <xf numFmtId="0" fontId="9" fillId="0" borderId="12" xfId="57" applyFont="1" applyFill="1" applyBorder="1" applyAlignment="1">
      <alignment horizontal="center" vertical="top"/>
      <protection/>
    </xf>
    <xf numFmtId="188" fontId="8" fillId="0" borderId="12" xfId="0" applyNumberFormat="1" applyFont="1" applyFill="1" applyBorder="1" applyAlignment="1">
      <alignment horizontal="left" vertical="top" wrapText="1"/>
    </xf>
    <xf numFmtId="188" fontId="9" fillId="0" borderId="12" xfId="0" applyNumberFormat="1" applyFont="1" applyFill="1" applyBorder="1" applyAlignment="1">
      <alignment horizontal="left" vertical="top" wrapText="1"/>
    </xf>
    <xf numFmtId="188" fontId="8" fillId="34" borderId="12" xfId="0" applyNumberFormat="1" applyFont="1" applyFill="1" applyBorder="1" applyAlignment="1">
      <alignment horizontal="left" vertical="center" wrapText="1"/>
    </xf>
    <xf numFmtId="0" fontId="9" fillId="34" borderId="12" xfId="0" applyFont="1" applyFill="1" applyBorder="1" applyAlignment="1">
      <alignment horizontal="left" vertical="top" wrapText="1"/>
    </xf>
    <xf numFmtId="188" fontId="8" fillId="34" borderId="12" xfId="0" applyNumberFormat="1" applyFont="1" applyFill="1" applyBorder="1" applyAlignment="1">
      <alignment horizontal="left" wrapText="1"/>
    </xf>
    <xf numFmtId="188" fontId="9" fillId="34" borderId="12" xfId="57" applyNumberFormat="1" applyFont="1" applyFill="1" applyBorder="1" applyAlignment="1">
      <alignment horizontal="justify" vertical="top" wrapText="1" readingOrder="1"/>
      <protection/>
    </xf>
    <xf numFmtId="0" fontId="4" fillId="34" borderId="12" xfId="0" applyFont="1" applyFill="1" applyBorder="1" applyAlignment="1">
      <alignment horizontal="left" wrapText="1"/>
    </xf>
    <xf numFmtId="188" fontId="8" fillId="34" borderId="12" xfId="57" applyNumberFormat="1" applyFont="1" applyFill="1" applyBorder="1" applyAlignment="1">
      <alignment horizontal="left" wrapText="1" readingOrder="1"/>
      <protection/>
    </xf>
    <xf numFmtId="188" fontId="8" fillId="34" borderId="12" xfId="0" applyNumberFormat="1" applyFont="1" applyFill="1" applyBorder="1" applyAlignment="1">
      <alignment horizontal="left" vertical="top" wrapText="1"/>
    </xf>
    <xf numFmtId="188" fontId="9" fillId="34" borderId="12" xfId="0" applyNumberFormat="1" applyFont="1" applyFill="1" applyBorder="1" applyAlignment="1">
      <alignment horizontal="justify" vertical="top" wrapText="1" readingOrder="1"/>
    </xf>
    <xf numFmtId="188" fontId="8" fillId="34" borderId="10" xfId="0" applyNumberFormat="1" applyFont="1" applyFill="1" applyBorder="1" applyAlignment="1">
      <alignment horizontal="left" vertical="center" wrapText="1"/>
    </xf>
    <xf numFmtId="0" fontId="12" fillId="34" borderId="12" xfId="0" applyFont="1" applyFill="1" applyBorder="1" applyAlignment="1">
      <alignment horizontal="left" vertical="top" wrapText="1"/>
    </xf>
    <xf numFmtId="188" fontId="4" fillId="34" borderId="10" xfId="0" applyNumberFormat="1" applyFont="1" applyFill="1" applyBorder="1" applyAlignment="1">
      <alignment horizontal="left" vertical="center" wrapText="1" readingOrder="1"/>
    </xf>
    <xf numFmtId="0" fontId="8" fillId="34" borderId="12" xfId="0" applyFont="1" applyFill="1" applyBorder="1" applyAlignment="1">
      <alignment horizontal="left" vertical="top" wrapText="1"/>
    </xf>
    <xf numFmtId="188" fontId="4" fillId="34" borderId="12" xfId="0" applyNumberFormat="1" applyFont="1" applyFill="1" applyBorder="1" applyAlignment="1">
      <alignment horizontal="left"/>
    </xf>
    <xf numFmtId="188" fontId="4" fillId="34" borderId="12" xfId="0" applyNumberFormat="1" applyFont="1" applyFill="1" applyBorder="1" applyAlignment="1">
      <alignment horizontal="left" vertical="center"/>
    </xf>
    <xf numFmtId="188" fontId="8" fillId="34" borderId="10" xfId="0" applyNumberFormat="1" applyFont="1" applyFill="1" applyBorder="1" applyAlignment="1">
      <alignment horizontal="left" vertical="top" wrapText="1"/>
    </xf>
    <xf numFmtId="0" fontId="4" fillId="34" borderId="10" xfId="0" applyFont="1" applyFill="1" applyBorder="1" applyAlignment="1">
      <alignment horizontal="left" wrapText="1"/>
    </xf>
    <xf numFmtId="188" fontId="9" fillId="34" borderId="10" xfId="0" applyNumberFormat="1" applyFont="1" applyFill="1" applyBorder="1" applyAlignment="1">
      <alignment horizontal="left" vertical="top" wrapText="1"/>
    </xf>
    <xf numFmtId="188" fontId="9" fillId="34" borderId="12" xfId="0" applyNumberFormat="1" applyFont="1" applyFill="1" applyBorder="1" applyAlignment="1">
      <alignment horizontal="left" vertical="top" wrapText="1" readingOrder="1"/>
    </xf>
    <xf numFmtId="0" fontId="6" fillId="34" borderId="10" xfId="0" applyFont="1" applyFill="1" applyBorder="1" applyAlignment="1">
      <alignment horizontal="left" wrapText="1"/>
    </xf>
    <xf numFmtId="188" fontId="58" fillId="0" borderId="12" xfId="0" applyNumberFormat="1" applyFont="1" applyFill="1" applyBorder="1" applyAlignment="1">
      <alignment horizontal="left" vertical="top" wrapText="1"/>
    </xf>
    <xf numFmtId="188" fontId="9" fillId="0" borderId="19" xfId="57" applyNumberFormat="1" applyFont="1" applyFill="1" applyBorder="1" applyAlignment="1">
      <alignment horizontal="left" vertical="top" wrapText="1"/>
      <protection/>
    </xf>
    <xf numFmtId="188" fontId="9" fillId="0" borderId="10" xfId="0" applyNumberFormat="1" applyFont="1" applyFill="1" applyBorder="1" applyAlignment="1">
      <alignment horizontal="left" vertical="center" wrapText="1" readingOrder="1"/>
    </xf>
    <xf numFmtId="188" fontId="9" fillId="0" borderId="12" xfId="0" applyNumberFormat="1" applyFont="1" applyFill="1" applyBorder="1" applyAlignment="1">
      <alignment horizontal="justify" vertical="top"/>
    </xf>
    <xf numFmtId="186" fontId="4" fillId="0" borderId="12" xfId="0" applyNumberFormat="1" applyFont="1" applyFill="1" applyBorder="1" applyAlignment="1">
      <alignment horizontal="left" vertical="top" wrapText="1" readingOrder="1"/>
    </xf>
    <xf numFmtId="186" fontId="6" fillId="0" borderId="12" xfId="0" applyNumberFormat="1" applyFont="1" applyFill="1" applyBorder="1" applyAlignment="1">
      <alignment horizontal="left" vertical="center" wrapText="1" readingOrder="1"/>
    </xf>
    <xf numFmtId="186" fontId="4" fillId="0" borderId="12" xfId="0" applyNumberFormat="1" applyFont="1" applyFill="1" applyBorder="1" applyAlignment="1">
      <alignment horizontal="justify" vertical="top" wrapText="1" readingOrder="1"/>
    </xf>
    <xf numFmtId="0" fontId="8" fillId="34" borderId="12" xfId="0" applyFont="1" applyFill="1" applyBorder="1" applyAlignment="1">
      <alignment horizontal="left" vertical="center" wrapText="1"/>
    </xf>
    <xf numFmtId="188" fontId="4" fillId="0" borderId="12" xfId="0" applyNumberFormat="1" applyFont="1" applyFill="1" applyBorder="1" applyAlignment="1">
      <alignment/>
    </xf>
    <xf numFmtId="188" fontId="4" fillId="0" borderId="15" xfId="0" applyNumberFormat="1" applyFont="1" applyFill="1" applyBorder="1" applyAlignment="1">
      <alignment/>
    </xf>
    <xf numFmtId="188" fontId="4" fillId="0" borderId="16" xfId="0" applyNumberFormat="1" applyFont="1" applyFill="1" applyBorder="1" applyAlignment="1">
      <alignment/>
    </xf>
    <xf numFmtId="188" fontId="4" fillId="34" borderId="13" xfId="0" applyNumberFormat="1" applyFont="1" applyFill="1" applyBorder="1" applyAlignment="1">
      <alignment horizontal="center"/>
    </xf>
    <xf numFmtId="193" fontId="4" fillId="34" borderId="14" xfId="0" applyNumberFormat="1" applyFont="1" applyFill="1" applyBorder="1" applyAlignment="1">
      <alignment horizontal="right"/>
    </xf>
    <xf numFmtId="188" fontId="9" fillId="0" borderId="10" xfId="0" applyNumberFormat="1" applyFont="1" applyFill="1" applyBorder="1" applyAlignment="1">
      <alignment wrapText="1" readingOrder="1"/>
    </xf>
    <xf numFmtId="0" fontId="4" fillId="0" borderId="12" xfId="0" applyFont="1" applyBorder="1" applyAlignment="1">
      <alignment horizontal="left" vertical="center" indent="1"/>
    </xf>
    <xf numFmtId="0" fontId="0" fillId="0" borderId="16" xfId="0" applyBorder="1" applyAlignment="1">
      <alignment horizontal="left" vertical="center" indent="1"/>
    </xf>
    <xf numFmtId="0" fontId="0" fillId="0" borderId="15" xfId="0" applyBorder="1" applyAlignment="1">
      <alignment horizontal="left" vertical="center" indent="1"/>
    </xf>
    <xf numFmtId="0" fontId="0" fillId="0" borderId="12" xfId="0" applyBorder="1" applyAlignment="1">
      <alignment horizontal="left" vertical="center" indent="1"/>
    </xf>
    <xf numFmtId="0" fontId="4" fillId="0" borderId="12" xfId="0" applyFont="1" applyBorder="1" applyAlignment="1">
      <alignment horizontal="left" vertical="center" wrapText="1" indent="1"/>
    </xf>
    <xf numFmtId="0" fontId="4" fillId="0" borderId="15" xfId="0" applyFont="1" applyBorder="1" applyAlignment="1">
      <alignment horizontal="left" vertical="center" wrapText="1" indent="1"/>
    </xf>
    <xf numFmtId="0" fontId="4" fillId="0" borderId="16" xfId="0" applyFont="1" applyBorder="1" applyAlignment="1">
      <alignment horizontal="left" vertical="center" wrapText="1" indent="1"/>
    </xf>
    <xf numFmtId="0" fontId="0" fillId="0" borderId="15" xfId="0" applyBorder="1" applyAlignment="1">
      <alignment horizontal="left" vertical="center" wrapText="1" indent="1"/>
    </xf>
    <xf numFmtId="0" fontId="0" fillId="0" borderId="16" xfId="0" applyBorder="1" applyAlignment="1">
      <alignment horizontal="left" vertical="center" wrapText="1" indent="1"/>
    </xf>
    <xf numFmtId="0" fontId="6" fillId="0" borderId="10" xfId="0" applyFont="1" applyBorder="1" applyAlignment="1">
      <alignment horizontal="center" vertical="center"/>
    </xf>
    <xf numFmtId="0" fontId="7" fillId="0" borderId="0" xfId="0" applyFont="1" applyBorder="1" applyAlignment="1">
      <alignment horizontal="center"/>
    </xf>
    <xf numFmtId="0" fontId="7" fillId="0" borderId="0" xfId="0" applyFont="1" applyBorder="1" applyAlignment="1">
      <alignment horizontal="center" vertical="center"/>
    </xf>
    <xf numFmtId="0" fontId="13" fillId="0" borderId="0" xfId="0" applyFont="1" applyBorder="1" applyAlignment="1">
      <alignment horizontal="center" vertical="top"/>
    </xf>
    <xf numFmtId="188" fontId="4" fillId="0" borderId="12" xfId="0" applyNumberFormat="1" applyFont="1" applyBorder="1" applyAlignment="1">
      <alignment horizontal="left" vertical="center" indent="1"/>
    </xf>
    <xf numFmtId="188" fontId="4" fillId="0" borderId="15" xfId="0" applyNumberFormat="1" applyFont="1" applyBorder="1" applyAlignment="1">
      <alignment horizontal="left" vertical="center" indent="1"/>
    </xf>
    <xf numFmtId="188" fontId="4" fillId="0" borderId="16" xfId="0" applyNumberFormat="1" applyFont="1" applyBorder="1" applyAlignment="1">
      <alignment horizontal="left" vertical="center" indent="1"/>
    </xf>
    <xf numFmtId="0" fontId="59" fillId="0" borderId="0" xfId="0" applyFont="1" applyBorder="1" applyAlignment="1">
      <alignment horizontal="center" vertical="center" wrapText="1"/>
    </xf>
    <xf numFmtId="188" fontId="2" fillId="0" borderId="0" xfId="0" applyNumberFormat="1" applyFont="1" applyBorder="1" applyAlignment="1">
      <alignment horizontal="center" vertical="center"/>
    </xf>
    <xf numFmtId="0" fontId="10" fillId="0" borderId="0" xfId="0" applyFont="1" applyBorder="1" applyAlignment="1">
      <alignment horizontal="center" vertical="center" wrapText="1"/>
    </xf>
    <xf numFmtId="0" fontId="2" fillId="0" borderId="10" xfId="0" applyFont="1" applyBorder="1" applyAlignment="1">
      <alignment horizontal="center" vertical="center"/>
    </xf>
    <xf numFmtId="0" fontId="4" fillId="0" borderId="10" xfId="0" applyFont="1" applyBorder="1" applyAlignment="1">
      <alignment vertical="center"/>
    </xf>
    <xf numFmtId="0" fontId="4" fillId="0" borderId="12" xfId="0" applyFont="1" applyBorder="1" applyAlignment="1">
      <alignment vertical="center"/>
    </xf>
    <xf numFmtId="0" fontId="4" fillId="0" borderId="12"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188" fontId="4" fillId="0" borderId="0" xfId="0" applyNumberFormat="1" applyFont="1" applyBorder="1" applyAlignment="1">
      <alignment horizontal="left" vertical="top"/>
    </xf>
    <xf numFmtId="1" fontId="4" fillId="0" borderId="10" xfId="0" applyNumberFormat="1" applyFont="1" applyFill="1" applyBorder="1" applyAlignment="1">
      <alignment horizontal="center"/>
    </xf>
    <xf numFmtId="188" fontId="4" fillId="0" borderId="10" xfId="0" applyNumberFormat="1" applyFont="1" applyFill="1" applyBorder="1" applyAlignment="1">
      <alignment/>
    </xf>
    <xf numFmtId="188" fontId="4" fillId="0" borderId="10" xfId="0" applyNumberFormat="1" applyFont="1" applyFill="1" applyBorder="1" applyAlignment="1">
      <alignment horizontal="center"/>
    </xf>
    <xf numFmtId="2" fontId="9" fillId="0" borderId="10" xfId="0" applyNumberFormat="1" applyFont="1" applyFill="1" applyBorder="1" applyAlignment="1" quotePrefix="1">
      <alignment horizontal="center"/>
    </xf>
    <xf numFmtId="2" fontId="4" fillId="0" borderId="10" xfId="0" applyNumberFormat="1" applyFont="1" applyFill="1" applyBorder="1" applyAlignment="1">
      <alignment horizontal="center"/>
    </xf>
    <xf numFmtId="188" fontId="9" fillId="0" borderId="10" xfId="0" applyNumberFormat="1" applyFont="1" applyFill="1" applyBorder="1" applyAlignment="1">
      <alignment horizontal="right"/>
    </xf>
    <xf numFmtId="188" fontId="9" fillId="0" borderId="10" xfId="0" applyNumberFormat="1" applyFont="1" applyFill="1" applyBorder="1" applyAlignment="1">
      <alignment horizontal="left" vertical="center" wrapText="1"/>
    </xf>
    <xf numFmtId="49" fontId="8" fillId="0" borderId="10" xfId="0" applyNumberFormat="1" applyFont="1" applyFill="1" applyBorder="1" applyAlignment="1">
      <alignment horizontal="center" vertical="top"/>
    </xf>
    <xf numFmtId="49" fontId="8"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center"/>
    </xf>
    <xf numFmtId="189" fontId="9" fillId="0" borderId="10" xfId="0" applyNumberFormat="1" applyFont="1" applyFill="1" applyBorder="1" applyAlignment="1" quotePrefix="1">
      <alignment horizontal="center"/>
    </xf>
    <xf numFmtId="188" fontId="2" fillId="0" borderId="12" xfId="0" applyNumberFormat="1" applyFont="1" applyFill="1" applyBorder="1" applyAlignment="1">
      <alignment horizontal="center" vertical="top" wrapText="1"/>
    </xf>
    <xf numFmtId="188" fontId="2" fillId="0" borderId="15" xfId="0" applyNumberFormat="1" applyFont="1" applyFill="1" applyBorder="1" applyAlignment="1">
      <alignment horizontal="center" vertical="top" wrapText="1"/>
    </xf>
    <xf numFmtId="188" fontId="2" fillId="0" borderId="16"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49" fontId="6" fillId="0" borderId="13" xfId="0" applyNumberFormat="1" applyFont="1" applyFill="1" applyBorder="1" applyAlignment="1">
      <alignment horizontal="center" vertical="top" wrapText="1"/>
    </xf>
    <xf numFmtId="49" fontId="6" fillId="34" borderId="10" xfId="57" applyNumberFormat="1" applyFont="1" applyFill="1" applyBorder="1" applyAlignment="1">
      <alignment horizontal="center" vertical="top" wrapText="1"/>
      <protection/>
    </xf>
    <xf numFmtId="49" fontId="6" fillId="34" borderId="11" xfId="57" applyNumberFormat="1" applyFont="1" applyFill="1" applyBorder="1" applyAlignment="1">
      <alignment horizontal="center" vertical="top"/>
      <protection/>
    </xf>
    <xf numFmtId="49" fontId="6" fillId="34" borderId="14" xfId="57" applyNumberFormat="1" applyFont="1" applyFill="1" applyBorder="1" applyAlignment="1">
      <alignment horizontal="center" vertical="top"/>
      <protection/>
    </xf>
    <xf numFmtId="49" fontId="6" fillId="34" borderId="13" xfId="57" applyNumberFormat="1" applyFont="1" applyFill="1" applyBorder="1" applyAlignment="1">
      <alignment horizontal="center" vertical="top"/>
      <protection/>
    </xf>
    <xf numFmtId="49" fontId="6" fillId="34" borderId="11" xfId="57" applyNumberFormat="1" applyFont="1" applyFill="1" applyBorder="1" applyAlignment="1">
      <alignment horizontal="center" vertical="top" wrapText="1"/>
      <protection/>
    </xf>
    <xf numFmtId="49" fontId="6" fillId="34" borderId="14" xfId="57" applyNumberFormat="1" applyFont="1" applyFill="1" applyBorder="1" applyAlignment="1">
      <alignment horizontal="center" vertical="top" wrapText="1"/>
      <protection/>
    </xf>
    <xf numFmtId="49" fontId="6" fillId="34" borderId="13" xfId="57" applyNumberFormat="1" applyFont="1" applyFill="1" applyBorder="1" applyAlignment="1">
      <alignment horizontal="center" vertical="top" wrapText="1"/>
      <protection/>
    </xf>
    <xf numFmtId="189" fontId="4" fillId="34" borderId="11" xfId="0" applyNumberFormat="1" applyFont="1" applyFill="1" applyBorder="1" applyAlignment="1">
      <alignment horizontal="center"/>
    </xf>
    <xf numFmtId="189" fontId="4" fillId="34" borderId="14" xfId="0" applyNumberFormat="1" applyFont="1" applyFill="1" applyBorder="1" applyAlignment="1">
      <alignment horizontal="center"/>
    </xf>
    <xf numFmtId="189" fontId="4" fillId="34" borderId="13" xfId="0" applyNumberFormat="1" applyFont="1" applyFill="1" applyBorder="1" applyAlignment="1">
      <alignment horizontal="center"/>
    </xf>
    <xf numFmtId="188" fontId="9" fillId="34" borderId="12" xfId="0" applyNumberFormat="1" applyFont="1" applyFill="1" applyBorder="1" applyAlignment="1">
      <alignment horizontal="left" wrapText="1"/>
    </xf>
    <xf numFmtId="188" fontId="9" fillId="34" borderId="15" xfId="0" applyNumberFormat="1" applyFont="1" applyFill="1" applyBorder="1" applyAlignment="1">
      <alignment horizontal="left" wrapText="1"/>
    </xf>
    <xf numFmtId="188" fontId="9" fillId="34" borderId="16" xfId="0" applyNumberFormat="1" applyFont="1" applyFill="1" applyBorder="1" applyAlignment="1">
      <alignment horizontal="left" wrapText="1"/>
    </xf>
    <xf numFmtId="188" fontId="4" fillId="34" borderId="11" xfId="0" applyNumberFormat="1" applyFont="1" applyFill="1" applyBorder="1" applyAlignment="1">
      <alignment horizontal="center"/>
    </xf>
    <xf numFmtId="188" fontId="4" fillId="34" borderId="14" xfId="0" applyNumberFormat="1" applyFont="1" applyFill="1" applyBorder="1" applyAlignment="1">
      <alignment horizontal="center"/>
    </xf>
    <xf numFmtId="188" fontId="4" fillId="34" borderId="13" xfId="0" applyNumberFormat="1" applyFont="1" applyFill="1" applyBorder="1" applyAlignment="1">
      <alignment horizontal="center"/>
    </xf>
    <xf numFmtId="188" fontId="4" fillId="34" borderId="11" xfId="57" applyNumberFormat="1" applyFont="1" applyFill="1" applyBorder="1" applyAlignment="1">
      <alignment horizontal="center"/>
      <protection/>
    </xf>
    <xf numFmtId="188" fontId="4" fillId="34" borderId="14" xfId="57" applyNumberFormat="1" applyFont="1" applyFill="1" applyBorder="1" applyAlignment="1">
      <alignment horizontal="center"/>
      <protection/>
    </xf>
    <xf numFmtId="188" fontId="4" fillId="34" borderId="13" xfId="57" applyNumberFormat="1" applyFont="1" applyFill="1" applyBorder="1" applyAlignment="1">
      <alignment horizontal="center"/>
      <protection/>
    </xf>
    <xf numFmtId="1" fontId="4" fillId="34" borderId="11" xfId="57" applyNumberFormat="1" applyFill="1" applyBorder="1" applyAlignment="1">
      <alignment/>
      <protection/>
    </xf>
    <xf numFmtId="1" fontId="4" fillId="34" borderId="14" xfId="57" applyNumberFormat="1" applyFill="1" applyBorder="1" applyAlignment="1">
      <alignment/>
      <protection/>
    </xf>
    <xf numFmtId="1" fontId="4" fillId="34" borderId="13" xfId="57" applyNumberFormat="1" applyFill="1" applyBorder="1" applyAlignment="1">
      <alignment/>
      <protection/>
    </xf>
    <xf numFmtId="188" fontId="4" fillId="0" borderId="11" xfId="0" applyNumberFormat="1" applyFont="1" applyFill="1" applyBorder="1" applyAlignment="1">
      <alignment horizontal="center"/>
    </xf>
    <xf numFmtId="188" fontId="4" fillId="0" borderId="14" xfId="0" applyNumberFormat="1" applyFont="1" applyFill="1" applyBorder="1" applyAlignment="1">
      <alignment horizontal="center"/>
    </xf>
    <xf numFmtId="189" fontId="6" fillId="34" borderId="11" xfId="0" applyNumberFormat="1" applyFont="1" applyFill="1" applyBorder="1" applyAlignment="1">
      <alignment horizontal="center" vertical="top"/>
    </xf>
    <xf numFmtId="189" fontId="6" fillId="34" borderId="14" xfId="0" applyNumberFormat="1" applyFont="1" applyFill="1" applyBorder="1" applyAlignment="1">
      <alignment horizontal="center" vertical="top"/>
    </xf>
    <xf numFmtId="189" fontId="6" fillId="34" borderId="13" xfId="0" applyNumberFormat="1" applyFont="1" applyFill="1" applyBorder="1" applyAlignment="1">
      <alignment horizontal="center" vertical="top"/>
    </xf>
    <xf numFmtId="188" fontId="4" fillId="34" borderId="11" xfId="57" applyNumberFormat="1" applyFill="1" applyBorder="1" applyAlignment="1">
      <alignment horizontal="right"/>
      <protection/>
    </xf>
    <xf numFmtId="188" fontId="4" fillId="34" borderId="14" xfId="57" applyNumberFormat="1" applyFill="1" applyBorder="1" applyAlignment="1">
      <alignment horizontal="right"/>
      <protection/>
    </xf>
    <xf numFmtId="188" fontId="4" fillId="34" borderId="13" xfId="57" applyNumberFormat="1" applyFill="1" applyBorder="1" applyAlignment="1">
      <alignment horizontal="right"/>
      <protection/>
    </xf>
    <xf numFmtId="188" fontId="4" fillId="0" borderId="13" xfId="0" applyNumberFormat="1" applyFont="1" applyFill="1" applyBorder="1" applyAlignment="1">
      <alignment horizontal="center"/>
    </xf>
    <xf numFmtId="188" fontId="9" fillId="0" borderId="12" xfId="0" applyNumberFormat="1" applyFont="1" applyFill="1" applyBorder="1" applyAlignment="1">
      <alignment horizontal="left" wrapText="1"/>
    </xf>
    <xf numFmtId="188" fontId="9" fillId="0" borderId="15" xfId="0" applyNumberFormat="1" applyFont="1" applyFill="1" applyBorder="1" applyAlignment="1">
      <alignment horizontal="left" wrapText="1"/>
    </xf>
    <xf numFmtId="188" fontId="9" fillId="0" borderId="16" xfId="0" applyNumberFormat="1" applyFont="1" applyFill="1" applyBorder="1" applyAlignment="1">
      <alignment horizontal="left" wrapText="1"/>
    </xf>
    <xf numFmtId="188" fontId="4" fillId="0" borderId="11" xfId="0" applyNumberFormat="1" applyFont="1" applyFill="1" applyBorder="1" applyAlignment="1">
      <alignment horizontal="right"/>
    </xf>
    <xf numFmtId="188" fontId="4" fillId="0" borderId="14" xfId="0" applyNumberFormat="1" applyFont="1" applyFill="1" applyBorder="1" applyAlignment="1">
      <alignment horizontal="right"/>
    </xf>
    <xf numFmtId="1" fontId="4" fillId="0" borderId="11" xfId="0" applyNumberFormat="1" applyFont="1" applyFill="1" applyBorder="1" applyAlignment="1">
      <alignment/>
    </xf>
    <xf numFmtId="1" fontId="4" fillId="0" borderId="14" xfId="0" applyNumberFormat="1" applyFont="1" applyFill="1" applyBorder="1" applyAlignment="1">
      <alignment/>
    </xf>
    <xf numFmtId="49" fontId="6" fillId="0" borderId="11" xfId="0" applyNumberFormat="1" applyFont="1" applyFill="1" applyBorder="1" applyAlignment="1">
      <alignment horizontal="center"/>
    </xf>
    <xf numFmtId="49" fontId="6" fillId="0" borderId="14" xfId="0" applyNumberFormat="1" applyFont="1" applyFill="1" applyBorder="1" applyAlignment="1">
      <alignment horizontal="center"/>
    </xf>
    <xf numFmtId="0" fontId="4" fillId="0" borderId="14" xfId="0" applyFont="1" applyFill="1" applyBorder="1" applyAlignment="1">
      <alignment horizontal="center"/>
    </xf>
    <xf numFmtId="188" fontId="9" fillId="0" borderId="10" xfId="0" applyNumberFormat="1" applyFont="1" applyFill="1" applyBorder="1" applyAlignment="1">
      <alignment horizontal="justify" vertical="top" wrapText="1"/>
    </xf>
    <xf numFmtId="0" fontId="9" fillId="0" borderId="10" xfId="0" applyFont="1" applyFill="1" applyBorder="1" applyAlignment="1">
      <alignment vertical="top"/>
    </xf>
    <xf numFmtId="189" fontId="4" fillId="0" borderId="10" xfId="0" applyNumberFormat="1" applyFont="1" applyFill="1" applyBorder="1" applyAlignment="1" quotePrefix="1">
      <alignment horizontal="center"/>
    </xf>
    <xf numFmtId="188" fontId="4" fillId="0" borderId="10" xfId="0" applyNumberFormat="1" applyFont="1" applyFill="1" applyBorder="1" applyAlignment="1" quotePrefix="1">
      <alignment horizontal="center"/>
    </xf>
    <xf numFmtId="186" fontId="4" fillId="0" borderId="10" xfId="0" applyNumberFormat="1" applyFont="1" applyFill="1" applyBorder="1" applyAlignment="1" quotePrefix="1">
      <alignment horizontal="center"/>
    </xf>
    <xf numFmtId="186" fontId="4" fillId="0" borderId="10" xfId="0" applyNumberFormat="1" applyFont="1" applyFill="1" applyBorder="1" applyAlignment="1">
      <alignment horizontal="center"/>
    </xf>
    <xf numFmtId="0" fontId="2" fillId="0" borderId="0" xfId="0" applyFont="1" applyAlignment="1">
      <alignment horizontal="center" vertical="center"/>
    </xf>
    <xf numFmtId="188" fontId="2" fillId="0" borderId="12" xfId="0" applyNumberFormat="1" applyFont="1" applyBorder="1" applyAlignment="1">
      <alignment horizontal="center" vertical="center"/>
    </xf>
    <xf numFmtId="188" fontId="2" fillId="0" borderId="15" xfId="0" applyNumberFormat="1" applyFont="1" applyBorder="1" applyAlignment="1">
      <alignment horizontal="center" vertical="center"/>
    </xf>
    <xf numFmtId="188" fontId="2" fillId="0" borderId="16" xfId="0" applyNumberFormat="1" applyFont="1" applyBorder="1" applyAlignment="1">
      <alignment horizontal="center" vertical="center"/>
    </xf>
    <xf numFmtId="188" fontId="12" fillId="33" borderId="10" xfId="0" applyNumberFormat="1" applyFont="1" applyFill="1" applyBorder="1" applyAlignment="1">
      <alignment horizontal="center" vertical="center"/>
    </xf>
    <xf numFmtId="188" fontId="12" fillId="33" borderId="10" xfId="0" applyNumberFormat="1" applyFont="1" applyFill="1" applyBorder="1" applyAlignment="1">
      <alignment horizontal="center" vertical="center" wrapText="1"/>
    </xf>
    <xf numFmtId="189" fontId="6" fillId="0" borderId="0" xfId="0" applyNumberFormat="1" applyFont="1" applyBorder="1" applyAlignment="1">
      <alignment horizontal="left" vertical="center"/>
    </xf>
    <xf numFmtId="1" fontId="6" fillId="33" borderId="11" xfId="0" applyNumberFormat="1" applyFont="1" applyFill="1" applyBorder="1" applyAlignment="1">
      <alignment horizontal="center" vertical="center"/>
    </xf>
    <xf numFmtId="1" fontId="6" fillId="33" borderId="13" xfId="0" applyNumberFormat="1" applyFont="1" applyFill="1" applyBorder="1" applyAlignment="1">
      <alignment horizontal="center" vertical="center"/>
    </xf>
    <xf numFmtId="49" fontId="6" fillId="34" borderId="12" xfId="57" applyNumberFormat="1" applyFont="1" applyFill="1" applyBorder="1" applyAlignment="1">
      <alignment horizontal="center" vertical="top"/>
      <protection/>
    </xf>
    <xf numFmtId="49" fontId="6" fillId="34" borderId="15" xfId="57" applyNumberFormat="1" applyFont="1" applyFill="1" applyBorder="1" applyAlignment="1">
      <alignment horizontal="center" vertical="top"/>
      <protection/>
    </xf>
    <xf numFmtId="49" fontId="6" fillId="34" borderId="16" xfId="57" applyNumberFormat="1" applyFont="1" applyFill="1" applyBorder="1" applyAlignment="1">
      <alignment horizontal="center" vertical="top"/>
      <protection/>
    </xf>
    <xf numFmtId="188" fontId="4" fillId="0" borderId="12" xfId="0" applyNumberFormat="1" applyFont="1" applyFill="1" applyBorder="1" applyAlignment="1">
      <alignment horizontal="center" vertical="center"/>
    </xf>
    <xf numFmtId="188" fontId="4" fillId="0" borderId="15" xfId="0" applyNumberFormat="1" applyFont="1" applyFill="1" applyBorder="1" applyAlignment="1">
      <alignment horizontal="center" vertical="center"/>
    </xf>
    <xf numFmtId="188" fontId="4" fillId="0" borderId="16" xfId="0" applyNumberFormat="1" applyFont="1" applyFill="1" applyBorder="1" applyAlignment="1">
      <alignment horizontal="center" vertical="center"/>
    </xf>
    <xf numFmtId="188" fontId="6" fillId="33" borderId="10" xfId="0" applyNumberFormat="1" applyFont="1" applyFill="1" applyBorder="1" applyAlignment="1">
      <alignment horizontal="center"/>
    </xf>
    <xf numFmtId="188" fontId="6" fillId="33" borderId="11" xfId="0" applyNumberFormat="1" applyFont="1" applyFill="1" applyBorder="1" applyAlignment="1">
      <alignment horizontal="center" vertical="center"/>
    </xf>
    <xf numFmtId="188" fontId="6" fillId="33" borderId="13" xfId="0" applyNumberFormat="1" applyFont="1" applyFill="1" applyBorder="1" applyAlignment="1">
      <alignment horizontal="center" vertical="center"/>
    </xf>
    <xf numFmtId="188" fontId="6" fillId="33" borderId="10" xfId="0" applyNumberFormat="1" applyFont="1" applyFill="1" applyBorder="1" applyAlignment="1">
      <alignment horizontal="center" vertical="center"/>
    </xf>
    <xf numFmtId="0" fontId="7" fillId="0" borderId="0" xfId="0" applyFont="1" applyAlignment="1">
      <alignment horizontal="center"/>
    </xf>
    <xf numFmtId="49" fontId="6" fillId="34" borderId="11" xfId="0" applyNumberFormat="1" applyFont="1" applyFill="1" applyBorder="1" applyAlignment="1">
      <alignment horizontal="center" vertical="top" wrapText="1"/>
    </xf>
    <xf numFmtId="49" fontId="6" fillId="34" borderId="14" xfId="0" applyNumberFormat="1" applyFont="1" applyFill="1" applyBorder="1" applyAlignment="1">
      <alignment horizontal="center" vertical="top" wrapText="1"/>
    </xf>
    <xf numFmtId="49" fontId="6" fillId="34" borderId="13" xfId="0" applyNumberFormat="1" applyFont="1" applyFill="1" applyBorder="1" applyAlignment="1">
      <alignment horizontal="center" vertical="top" wrapText="1"/>
    </xf>
    <xf numFmtId="189" fontId="4" fillId="34" borderId="10" xfId="0" applyNumberFormat="1" applyFont="1" applyFill="1" applyBorder="1" applyAlignment="1" quotePrefix="1">
      <alignment horizontal="center"/>
    </xf>
    <xf numFmtId="188" fontId="4" fillId="34" borderId="10" xfId="0" applyNumberFormat="1" applyFont="1" applyFill="1" applyBorder="1" applyAlignment="1" quotePrefix="1">
      <alignment horizontal="center"/>
    </xf>
    <xf numFmtId="186" fontId="4" fillId="34" borderId="10" xfId="0" applyNumberFormat="1" applyFont="1" applyFill="1" applyBorder="1" applyAlignment="1" quotePrefix="1">
      <alignment horizontal="center"/>
    </xf>
    <xf numFmtId="186" fontId="4" fillId="34" borderId="10" xfId="0" applyNumberFormat="1" applyFont="1" applyFill="1" applyBorder="1" applyAlignment="1">
      <alignment horizontal="center"/>
    </xf>
    <xf numFmtId="188" fontId="4" fillId="34" borderId="10" xfId="0" applyNumberFormat="1" applyFont="1" applyFill="1" applyBorder="1" applyAlignment="1">
      <alignment horizontal="right"/>
    </xf>
    <xf numFmtId="188" fontId="4" fillId="34" borderId="11" xfId="0" applyNumberFormat="1" applyFont="1" applyFill="1" applyBorder="1" applyAlignment="1">
      <alignment horizontal="right"/>
    </xf>
    <xf numFmtId="188" fontId="4" fillId="34" borderId="14" xfId="0" applyNumberFormat="1" applyFont="1" applyFill="1" applyBorder="1" applyAlignment="1">
      <alignment horizontal="right"/>
    </xf>
    <xf numFmtId="188" fontId="4" fillId="34" borderId="13" xfId="0" applyNumberFormat="1" applyFont="1" applyFill="1" applyBorder="1" applyAlignment="1">
      <alignment horizontal="right"/>
    </xf>
    <xf numFmtId="1" fontId="4" fillId="34" borderId="11" xfId="0" applyNumberFormat="1" applyFont="1" applyFill="1" applyBorder="1" applyAlignment="1">
      <alignment/>
    </xf>
    <xf numFmtId="1" fontId="4" fillId="34" borderId="14" xfId="0" applyNumberFormat="1" applyFont="1" applyFill="1" applyBorder="1" applyAlignment="1">
      <alignment/>
    </xf>
    <xf numFmtId="1" fontId="4" fillId="34" borderId="13" xfId="0" applyNumberFormat="1" applyFont="1" applyFill="1" applyBorder="1" applyAlignment="1">
      <alignment/>
    </xf>
    <xf numFmtId="49" fontId="6" fillId="34" borderId="11" xfId="0" applyNumberFormat="1" applyFont="1" applyFill="1" applyBorder="1" applyAlignment="1">
      <alignment horizontal="center"/>
    </xf>
    <xf numFmtId="49" fontId="6" fillId="34" borderId="14" xfId="0" applyNumberFormat="1" applyFont="1" applyFill="1" applyBorder="1" applyAlignment="1">
      <alignment horizontal="center"/>
    </xf>
    <xf numFmtId="188" fontId="9" fillId="34" borderId="10" xfId="0" applyNumberFormat="1" applyFont="1" applyFill="1" applyBorder="1" applyAlignment="1">
      <alignment horizontal="justify" vertical="top" wrapText="1"/>
    </xf>
    <xf numFmtId="0" fontId="9" fillId="34" borderId="10" xfId="0" applyFont="1" applyFill="1" applyBorder="1" applyAlignment="1">
      <alignment vertical="top"/>
    </xf>
    <xf numFmtId="0" fontId="7" fillId="0" borderId="0" xfId="0" applyFont="1" applyAlignment="1">
      <alignment horizontal="center" vertical="center"/>
    </xf>
    <xf numFmtId="1" fontId="4" fillId="34" borderId="11" xfId="0" applyNumberFormat="1" applyFont="1" applyFill="1" applyBorder="1" applyAlignment="1">
      <alignment horizontal="center"/>
    </xf>
    <xf numFmtId="1" fontId="4" fillId="34" borderId="14" xfId="0" applyNumberFormat="1" applyFont="1" applyFill="1" applyBorder="1" applyAlignment="1">
      <alignment horizontal="center"/>
    </xf>
    <xf numFmtId="1" fontId="4" fillId="34" borderId="13" xfId="0" applyNumberFormat="1" applyFont="1" applyFill="1" applyBorder="1" applyAlignment="1">
      <alignment horizontal="center"/>
    </xf>
    <xf numFmtId="49" fontId="6" fillId="34" borderId="12" xfId="57" applyNumberFormat="1" applyFont="1" applyFill="1" applyBorder="1" applyAlignment="1">
      <alignment horizontal="center" vertical="top" wrapText="1"/>
      <protection/>
    </xf>
    <xf numFmtId="49" fontId="6" fillId="34" borderId="15" xfId="57" applyNumberFormat="1" applyFont="1" applyFill="1" applyBorder="1" applyAlignment="1">
      <alignment horizontal="center" vertical="top" wrapText="1"/>
      <protection/>
    </xf>
    <xf numFmtId="49" fontId="6" fillId="34" borderId="16" xfId="57" applyNumberFormat="1" applyFont="1" applyFill="1" applyBorder="1" applyAlignment="1">
      <alignment horizontal="center" vertical="top" wrapText="1"/>
      <protection/>
    </xf>
    <xf numFmtId="188" fontId="6" fillId="34" borderId="11" xfId="0" applyNumberFormat="1" applyFont="1" applyFill="1" applyBorder="1" applyAlignment="1">
      <alignment horizontal="center"/>
    </xf>
    <xf numFmtId="188" fontId="6" fillId="34" borderId="14" xfId="0" applyNumberFormat="1" applyFont="1" applyFill="1" applyBorder="1" applyAlignment="1">
      <alignment horizontal="center"/>
    </xf>
    <xf numFmtId="188" fontId="6" fillId="34" borderId="13" xfId="0" applyNumberFormat="1" applyFont="1" applyFill="1" applyBorder="1" applyAlignment="1">
      <alignment horizontal="center"/>
    </xf>
    <xf numFmtId="188" fontId="8" fillId="34" borderId="12" xfId="0" applyNumberFormat="1" applyFont="1" applyFill="1" applyBorder="1" applyAlignment="1">
      <alignment horizontal="left" wrapText="1"/>
    </xf>
    <xf numFmtId="188" fontId="8" fillId="34" borderId="15" xfId="0" applyNumberFormat="1" applyFont="1" applyFill="1" applyBorder="1" applyAlignment="1">
      <alignment horizontal="left" wrapText="1"/>
    </xf>
    <xf numFmtId="188" fontId="8" fillId="34" borderId="16" xfId="0" applyNumberFormat="1" applyFont="1" applyFill="1" applyBorder="1" applyAlignment="1">
      <alignment horizontal="left" wrapText="1"/>
    </xf>
    <xf numFmtId="49" fontId="6" fillId="34" borderId="12" xfId="0" applyNumberFormat="1" applyFont="1" applyFill="1" applyBorder="1" applyAlignment="1">
      <alignment horizontal="center" vertical="top" wrapText="1"/>
    </xf>
    <xf numFmtId="49" fontId="6" fillId="34" borderId="15" xfId="0" applyNumberFormat="1" applyFont="1" applyFill="1" applyBorder="1" applyAlignment="1">
      <alignment horizontal="center" vertical="top" wrapText="1"/>
    </xf>
    <xf numFmtId="49" fontId="6" fillId="34" borderId="16" xfId="0" applyNumberFormat="1" applyFont="1" applyFill="1" applyBorder="1" applyAlignment="1">
      <alignment horizontal="center" vertical="top" wrapText="1"/>
    </xf>
    <xf numFmtId="49" fontId="6" fillId="34" borderId="11" xfId="0" applyNumberFormat="1" applyFont="1" applyFill="1" applyBorder="1" applyAlignment="1">
      <alignment horizontal="center" vertical="top"/>
    </xf>
    <xf numFmtId="49" fontId="6" fillId="34" borderId="14" xfId="0" applyNumberFormat="1" applyFont="1" applyFill="1" applyBorder="1" applyAlignment="1">
      <alignment horizontal="center" vertical="top"/>
    </xf>
    <xf numFmtId="49" fontId="6" fillId="34" borderId="12" xfId="0" applyNumberFormat="1" applyFont="1" applyFill="1" applyBorder="1" applyAlignment="1">
      <alignment horizontal="center" wrapText="1"/>
    </xf>
    <xf numFmtId="49" fontId="6" fillId="34" borderId="15" xfId="0" applyNumberFormat="1" applyFont="1" applyFill="1" applyBorder="1" applyAlignment="1">
      <alignment horizontal="center" wrapText="1"/>
    </xf>
    <xf numFmtId="49" fontId="6" fillId="34" borderId="16" xfId="0" applyNumberFormat="1" applyFont="1" applyFill="1" applyBorder="1" applyAlignment="1">
      <alignment horizontal="center" wrapText="1"/>
    </xf>
    <xf numFmtId="49" fontId="6" fillId="34" borderId="11" xfId="0" applyNumberFormat="1" applyFont="1" applyFill="1" applyBorder="1" applyAlignment="1">
      <alignment horizontal="center" vertical="center"/>
    </xf>
    <xf numFmtId="49" fontId="6" fillId="34" borderId="14" xfId="0" applyNumberFormat="1" applyFont="1" applyFill="1" applyBorder="1" applyAlignment="1">
      <alignment horizontal="center" vertical="center"/>
    </xf>
    <xf numFmtId="49" fontId="6" fillId="34" borderId="13" xfId="0" applyNumberFormat="1" applyFont="1" applyFill="1" applyBorder="1" applyAlignment="1">
      <alignment horizontal="center" vertical="center"/>
    </xf>
    <xf numFmtId="2" fontId="4" fillId="34" borderId="11" xfId="0" applyNumberFormat="1" applyFont="1" applyFill="1" applyBorder="1" applyAlignment="1">
      <alignment horizontal="center"/>
    </xf>
    <xf numFmtId="2" fontId="4" fillId="34" borderId="14" xfId="0" applyNumberFormat="1" applyFont="1" applyFill="1" applyBorder="1" applyAlignment="1">
      <alignment horizontal="center"/>
    </xf>
    <xf numFmtId="2" fontId="4" fillId="34" borderId="13" xfId="0" applyNumberFormat="1" applyFont="1" applyFill="1" applyBorder="1" applyAlignment="1">
      <alignment horizontal="center"/>
    </xf>
    <xf numFmtId="49" fontId="6" fillId="34" borderId="10" xfId="0" applyNumberFormat="1" applyFont="1" applyFill="1" applyBorder="1" applyAlignment="1">
      <alignment horizontal="center" vertical="center" wrapText="1"/>
    </xf>
    <xf numFmtId="49" fontId="8" fillId="34" borderId="11" xfId="57" applyNumberFormat="1" applyFont="1" applyFill="1" applyBorder="1" applyAlignment="1">
      <alignment horizontal="center" vertical="top" wrapText="1"/>
      <protection/>
    </xf>
    <xf numFmtId="49" fontId="8" fillId="34" borderId="14" xfId="57" applyNumberFormat="1" applyFont="1" applyFill="1" applyBorder="1" applyAlignment="1">
      <alignment horizontal="center" vertical="top" wrapText="1"/>
      <protection/>
    </xf>
    <xf numFmtId="188" fontId="6" fillId="34" borderId="11" xfId="0" applyNumberFormat="1" applyFont="1" applyFill="1" applyBorder="1" applyAlignment="1">
      <alignment horizontal="center" vertical="center"/>
    </xf>
    <xf numFmtId="188" fontId="6" fillId="34" borderId="13" xfId="0" applyNumberFormat="1" applyFont="1" applyFill="1" applyBorder="1" applyAlignment="1">
      <alignment horizontal="center" vertical="center"/>
    </xf>
    <xf numFmtId="188" fontId="6" fillId="34" borderId="10" xfId="0" applyNumberFormat="1" applyFont="1" applyFill="1" applyBorder="1" applyAlignment="1">
      <alignment horizontal="center" vertical="center"/>
    </xf>
    <xf numFmtId="1" fontId="6" fillId="34" borderId="11" xfId="0" applyNumberFormat="1" applyFont="1" applyFill="1" applyBorder="1" applyAlignment="1">
      <alignment horizontal="center" vertical="center"/>
    </xf>
    <xf numFmtId="1" fontId="6" fillId="34" borderId="13" xfId="0" applyNumberFormat="1" applyFont="1" applyFill="1" applyBorder="1" applyAlignment="1">
      <alignment horizontal="center" vertical="center"/>
    </xf>
    <xf numFmtId="186" fontId="6" fillId="34" borderId="12" xfId="0" applyNumberFormat="1" applyFont="1" applyFill="1" applyBorder="1" applyAlignment="1">
      <alignment horizontal="right"/>
    </xf>
    <xf numFmtId="186" fontId="6" fillId="34" borderId="15" xfId="0" applyNumberFormat="1" applyFont="1" applyFill="1" applyBorder="1" applyAlignment="1">
      <alignment horizontal="right"/>
    </xf>
    <xf numFmtId="186" fontId="6" fillId="34" borderId="16" xfId="0" applyNumberFormat="1" applyFont="1" applyFill="1" applyBorder="1" applyAlignment="1">
      <alignment horizontal="right"/>
    </xf>
    <xf numFmtId="0" fontId="10" fillId="34" borderId="0" xfId="0" applyFont="1" applyFill="1" applyBorder="1" applyAlignment="1">
      <alignment horizontal="center" vertical="center"/>
    </xf>
    <xf numFmtId="188" fontId="10" fillId="34" borderId="0" xfId="0" applyNumberFormat="1" applyFont="1" applyFill="1" applyBorder="1" applyAlignment="1">
      <alignment horizontal="center" vertical="center"/>
    </xf>
    <xf numFmtId="189" fontId="2" fillId="34" borderId="12" xfId="0" applyNumberFormat="1" applyFont="1" applyFill="1" applyBorder="1" applyAlignment="1">
      <alignment horizontal="center" vertical="top"/>
    </xf>
    <xf numFmtId="189" fontId="2" fillId="34" borderId="15" xfId="0" applyNumberFormat="1" applyFont="1" applyFill="1" applyBorder="1" applyAlignment="1">
      <alignment horizontal="center" vertical="top"/>
    </xf>
    <xf numFmtId="189" fontId="2" fillId="34" borderId="16" xfId="0" applyNumberFormat="1" applyFont="1" applyFill="1" applyBorder="1" applyAlignment="1">
      <alignment horizontal="center" vertical="top"/>
    </xf>
    <xf numFmtId="188" fontId="12" fillId="34" borderId="10" xfId="0" applyNumberFormat="1" applyFont="1" applyFill="1" applyBorder="1" applyAlignment="1">
      <alignment horizontal="center" vertical="center"/>
    </xf>
    <xf numFmtId="188" fontId="12" fillId="34" borderId="10" xfId="0" applyNumberFormat="1" applyFont="1" applyFill="1" applyBorder="1" applyAlignment="1">
      <alignment horizontal="center" vertical="center" wrapText="1"/>
    </xf>
    <xf numFmtId="188" fontId="6" fillId="34" borderId="10" xfId="0" applyNumberFormat="1" applyFont="1" applyFill="1" applyBorder="1" applyAlignment="1">
      <alignment horizontal="center"/>
    </xf>
    <xf numFmtId="188" fontId="4" fillId="34" borderId="0" xfId="0" applyNumberFormat="1" applyFont="1" applyFill="1" applyBorder="1" applyAlignment="1">
      <alignment horizontal="left"/>
    </xf>
    <xf numFmtId="188" fontId="6" fillId="0" borderId="12" xfId="57" applyNumberFormat="1" applyFont="1" applyFill="1" applyBorder="1" applyAlignment="1">
      <alignment horizontal="center" vertical="top" wrapText="1"/>
      <protection/>
    </xf>
    <xf numFmtId="188" fontId="6" fillId="0" borderId="15" xfId="57" applyNumberFormat="1" applyFont="1" applyFill="1" applyBorder="1" applyAlignment="1">
      <alignment horizontal="center" vertical="top" wrapText="1"/>
      <protection/>
    </xf>
    <xf numFmtId="188" fontId="6" fillId="0" borderId="16" xfId="57" applyNumberFormat="1" applyFont="1" applyFill="1" applyBorder="1" applyAlignment="1">
      <alignment horizontal="center" vertical="top" wrapText="1"/>
      <protection/>
    </xf>
    <xf numFmtId="49" fontId="9" fillId="0" borderId="12" xfId="0" applyNumberFormat="1" applyFont="1" applyFill="1" applyBorder="1" applyAlignment="1">
      <alignment horizontal="center" vertical="top" wrapText="1"/>
    </xf>
    <xf numFmtId="49" fontId="9" fillId="0" borderId="15" xfId="0" applyNumberFormat="1" applyFont="1" applyFill="1" applyBorder="1" applyAlignment="1">
      <alignment horizontal="center" vertical="top" wrapText="1"/>
    </xf>
    <xf numFmtId="49" fontId="9" fillId="0" borderId="16" xfId="0" applyNumberFormat="1" applyFont="1" applyFill="1" applyBorder="1" applyAlignment="1">
      <alignment horizontal="center" vertical="top" wrapText="1"/>
    </xf>
    <xf numFmtId="49" fontId="4" fillId="0" borderId="11" xfId="57" applyNumberFormat="1" applyFont="1" applyFill="1" applyBorder="1" applyAlignment="1">
      <alignment horizontal="center" vertical="top"/>
      <protection/>
    </xf>
    <xf numFmtId="49" fontId="4" fillId="0" borderId="14" xfId="57" applyNumberFormat="1" applyFont="1" applyFill="1" applyBorder="1" applyAlignment="1">
      <alignment horizontal="center" vertical="top"/>
      <protection/>
    </xf>
    <xf numFmtId="49" fontId="9" fillId="0" borderId="11" xfId="0" applyNumberFormat="1" applyFont="1" applyFill="1" applyBorder="1" applyAlignment="1">
      <alignment horizontal="center" vertical="top" wrapText="1"/>
    </xf>
    <xf numFmtId="49" fontId="9" fillId="0" borderId="14" xfId="0" applyNumberFormat="1" applyFont="1" applyFill="1" applyBorder="1" applyAlignment="1">
      <alignment horizontal="center" vertical="top" wrapText="1"/>
    </xf>
    <xf numFmtId="188" fontId="9" fillId="0" borderId="11" xfId="0" applyNumberFormat="1" applyFont="1" applyFill="1" applyBorder="1" applyAlignment="1">
      <alignment horizontal="center"/>
    </xf>
    <xf numFmtId="188" fontId="9" fillId="0" borderId="14" xfId="0" applyNumberFormat="1" applyFont="1" applyFill="1" applyBorder="1" applyAlignment="1">
      <alignment horizontal="center"/>
    </xf>
    <xf numFmtId="188" fontId="9" fillId="0" borderId="13" xfId="0" applyNumberFormat="1" applyFont="1" applyFill="1" applyBorder="1" applyAlignment="1">
      <alignment horizontal="center"/>
    </xf>
    <xf numFmtId="1" fontId="9" fillId="0" borderId="11" xfId="0" applyNumberFormat="1" applyFont="1" applyFill="1" applyBorder="1" applyAlignment="1">
      <alignment horizontal="center"/>
    </xf>
    <xf numFmtId="1" fontId="9" fillId="0" borderId="14" xfId="0" applyNumberFormat="1" applyFont="1" applyFill="1" applyBorder="1" applyAlignment="1">
      <alignment horizontal="center"/>
    </xf>
    <xf numFmtId="1" fontId="9" fillId="0" borderId="13" xfId="0" applyNumberFormat="1" applyFont="1" applyFill="1" applyBorder="1" applyAlignment="1">
      <alignment horizontal="center"/>
    </xf>
    <xf numFmtId="188" fontId="9" fillId="0" borderId="12" xfId="0" applyNumberFormat="1" applyFont="1" applyFill="1" applyBorder="1" applyAlignment="1">
      <alignment horizontal="center" vertical="top"/>
    </xf>
    <xf numFmtId="188" fontId="9" fillId="0" borderId="15" xfId="0" applyNumberFormat="1" applyFont="1" applyFill="1" applyBorder="1" applyAlignment="1">
      <alignment horizontal="center" vertical="top"/>
    </xf>
    <xf numFmtId="188" fontId="9" fillId="0" borderId="16" xfId="0" applyNumberFormat="1" applyFont="1" applyFill="1" applyBorder="1" applyAlignment="1">
      <alignment horizontal="center" vertical="top"/>
    </xf>
    <xf numFmtId="49" fontId="4" fillId="0" borderId="14" xfId="0" applyNumberFormat="1" applyFont="1" applyFill="1" applyBorder="1" applyAlignment="1">
      <alignment horizontal="center" vertical="top"/>
    </xf>
    <xf numFmtId="49" fontId="4" fillId="0" borderId="13" xfId="0" applyNumberFormat="1" applyFont="1" applyFill="1" applyBorder="1" applyAlignment="1">
      <alignment horizontal="center" vertical="top"/>
    </xf>
    <xf numFmtId="49" fontId="4" fillId="0" borderId="11" xfId="0" applyNumberFormat="1" applyFont="1" applyFill="1" applyBorder="1" applyAlignment="1">
      <alignment horizontal="center" vertical="top"/>
    </xf>
    <xf numFmtId="49" fontId="9" fillId="0" borderId="13" xfId="0" applyNumberFormat="1" applyFont="1" applyFill="1" applyBorder="1" applyAlignment="1">
      <alignment horizontal="center" vertical="top" wrapText="1"/>
    </xf>
    <xf numFmtId="189" fontId="9" fillId="0" borderId="11" xfId="0" applyNumberFormat="1" applyFont="1" applyFill="1" applyBorder="1" applyAlignment="1">
      <alignment horizontal="center"/>
    </xf>
    <xf numFmtId="189" fontId="9" fillId="0" borderId="13" xfId="0" applyNumberFormat="1" applyFont="1" applyFill="1" applyBorder="1" applyAlignment="1">
      <alignment horizontal="center"/>
    </xf>
    <xf numFmtId="49" fontId="4" fillId="0" borderId="11"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186" fontId="9" fillId="0" borderId="11" xfId="0" applyNumberFormat="1" applyFont="1" applyFill="1" applyBorder="1" applyAlignment="1">
      <alignment horizontal="center" vertical="top" wrapText="1"/>
    </xf>
    <xf numFmtId="186" fontId="9" fillId="0" borderId="14" xfId="0" applyNumberFormat="1" applyFont="1" applyFill="1" applyBorder="1" applyAlignment="1">
      <alignment horizontal="center" vertical="top" wrapText="1"/>
    </xf>
    <xf numFmtId="186" fontId="9" fillId="0" borderId="13" xfId="0" applyNumberFormat="1" applyFont="1" applyFill="1" applyBorder="1" applyAlignment="1">
      <alignment horizontal="center" vertical="top" wrapText="1"/>
    </xf>
    <xf numFmtId="189" fontId="8" fillId="33" borderId="11" xfId="0" applyNumberFormat="1" applyFont="1" applyFill="1" applyBorder="1" applyAlignment="1">
      <alignment horizontal="center" vertical="center"/>
    </xf>
    <xf numFmtId="189" fontId="8" fillId="33" borderId="13" xfId="0" applyNumberFormat="1" applyFont="1" applyFill="1" applyBorder="1" applyAlignment="1">
      <alignment horizontal="center" vertical="center"/>
    </xf>
    <xf numFmtId="188" fontId="8" fillId="33" borderId="10" xfId="0" applyNumberFormat="1" applyFont="1" applyFill="1" applyBorder="1" applyAlignment="1">
      <alignment horizontal="center" vertical="center"/>
    </xf>
    <xf numFmtId="1" fontId="8" fillId="33" borderId="11" xfId="0" applyNumberFormat="1" applyFont="1" applyFill="1" applyBorder="1" applyAlignment="1">
      <alignment horizontal="center" vertical="center"/>
    </xf>
    <xf numFmtId="1" fontId="8" fillId="33" borderId="13" xfId="0" applyNumberFormat="1" applyFont="1" applyFill="1" applyBorder="1" applyAlignment="1">
      <alignment horizontal="center" vertical="center"/>
    </xf>
    <xf numFmtId="49" fontId="5" fillId="0" borderId="11" xfId="0" applyNumberFormat="1" applyFont="1" applyBorder="1" applyAlignment="1">
      <alignment horizontal="center" vertical="top" wrapText="1"/>
    </xf>
    <xf numFmtId="49" fontId="5" fillId="0" borderId="14" xfId="0" applyNumberFormat="1" applyFont="1" applyBorder="1" applyAlignment="1">
      <alignment horizontal="center" vertical="top" wrapText="1"/>
    </xf>
    <xf numFmtId="49" fontId="5" fillId="0" borderId="13" xfId="0" applyNumberFormat="1" applyFont="1" applyBorder="1" applyAlignment="1">
      <alignment horizontal="center" vertical="top" wrapText="1"/>
    </xf>
    <xf numFmtId="186" fontId="9" fillId="0" borderId="12" xfId="0" applyNumberFormat="1" applyFont="1" applyFill="1" applyBorder="1" applyAlignment="1">
      <alignment horizontal="center" vertical="top" wrapText="1"/>
    </xf>
    <xf numFmtId="186" fontId="9" fillId="0" borderId="15" xfId="0" applyNumberFormat="1" applyFont="1" applyFill="1" applyBorder="1" applyAlignment="1">
      <alignment horizontal="center" vertical="top" wrapText="1"/>
    </xf>
    <xf numFmtId="186" fontId="9" fillId="0" borderId="16" xfId="0" applyNumberFormat="1" applyFont="1" applyFill="1" applyBorder="1" applyAlignment="1">
      <alignment horizontal="center" vertical="top"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8" xfId="0" applyFont="1" applyBorder="1" applyAlignment="1">
      <alignment horizontal="center"/>
    </xf>
    <xf numFmtId="0" fontId="2" fillId="0" borderId="0" xfId="0" applyFont="1" applyBorder="1" applyAlignment="1">
      <alignment horizontal="center"/>
    </xf>
    <xf numFmtId="0" fontId="2" fillId="0" borderId="17" xfId="0" applyFont="1" applyBorder="1" applyAlignment="1">
      <alignment horizontal="center"/>
    </xf>
    <xf numFmtId="189" fontId="2" fillId="0" borderId="12" xfId="0" applyNumberFormat="1" applyFont="1" applyBorder="1" applyAlignment="1">
      <alignment horizontal="center" vertical="center"/>
    </xf>
    <xf numFmtId="189" fontId="2" fillId="0" borderId="15" xfId="0" applyNumberFormat="1" applyFont="1" applyBorder="1" applyAlignment="1">
      <alignment horizontal="center" vertical="center"/>
    </xf>
    <xf numFmtId="189" fontId="2" fillId="0" borderId="16" xfId="0" applyNumberFormat="1" applyFont="1" applyBorder="1" applyAlignment="1">
      <alignment horizontal="center" vertical="center"/>
    </xf>
    <xf numFmtId="188" fontId="4" fillId="33" borderId="11" xfId="0" applyNumberFormat="1" applyFont="1" applyFill="1" applyBorder="1" applyAlignment="1">
      <alignment horizontal="center" vertical="top" wrapText="1"/>
    </xf>
    <xf numFmtId="188" fontId="4" fillId="33" borderId="13" xfId="0" applyNumberFormat="1" applyFont="1" applyFill="1" applyBorder="1" applyAlignment="1">
      <alignment horizontal="center" vertical="top" wrapText="1"/>
    </xf>
    <xf numFmtId="188" fontId="8" fillId="33" borderId="11" xfId="0" applyNumberFormat="1" applyFont="1" applyFill="1" applyBorder="1" applyAlignment="1">
      <alignment horizontal="center" vertical="center" wrapText="1"/>
    </xf>
    <xf numFmtId="188" fontId="8" fillId="33" borderId="13" xfId="0" applyNumberFormat="1" applyFont="1" applyFill="1" applyBorder="1" applyAlignment="1">
      <alignment horizontal="center" vertical="center" wrapText="1"/>
    </xf>
    <xf numFmtId="188" fontId="6" fillId="33" borderId="12" xfId="0" applyNumberFormat="1" applyFont="1" applyFill="1" applyBorder="1" applyAlignment="1">
      <alignment horizontal="center" vertical="center"/>
    </xf>
    <xf numFmtId="188" fontId="6" fillId="33" borderId="15" xfId="0" applyNumberFormat="1" applyFont="1" applyFill="1" applyBorder="1" applyAlignment="1">
      <alignment horizontal="center" vertical="center"/>
    </xf>
    <xf numFmtId="188" fontId="6" fillId="33" borderId="16" xfId="0" applyNumberFormat="1"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C00000"/>
  </sheetPr>
  <dimension ref="A1:M71"/>
  <sheetViews>
    <sheetView tabSelected="1" view="pageBreakPreview" zoomScaleSheetLayoutView="100" zoomScalePageLayoutView="0" workbookViewId="0" topLeftCell="A1">
      <selection activeCell="G14" sqref="G14"/>
    </sheetView>
  </sheetViews>
  <sheetFormatPr defaultColWidth="9.140625" defaultRowHeight="15"/>
  <cols>
    <col min="1" max="1" width="5.8515625" style="0" customWidth="1"/>
    <col min="3" max="3" width="12.00390625" style="0" customWidth="1"/>
    <col min="4" max="4" width="11.421875" style="88" customWidth="1"/>
    <col min="5" max="5" width="16.8515625" style="0" customWidth="1"/>
    <col min="6" max="6" width="15.8515625" style="0" hidden="1" customWidth="1"/>
    <col min="7" max="7" width="20.421875" style="0" customWidth="1"/>
  </cols>
  <sheetData>
    <row r="1" spans="1:11" ht="42" customHeight="1">
      <c r="A1" s="376" t="str">
        <f>'Road 1'!A1:K1</f>
        <v>PROPOSED ROAD FROM HOSTEL TO OMTI NALLA ROAD JABALPUR (M.P.)</v>
      </c>
      <c r="B1" s="376"/>
      <c r="C1" s="376"/>
      <c r="D1" s="376"/>
      <c r="E1" s="376"/>
      <c r="F1" s="376"/>
      <c r="G1" s="376"/>
      <c r="H1" s="181"/>
      <c r="I1" s="181"/>
      <c r="J1" s="181"/>
      <c r="K1" s="181"/>
    </row>
    <row r="2" spans="1:13" s="88" customFormat="1" ht="24" customHeight="1">
      <c r="A2" s="377" t="s">
        <v>125</v>
      </c>
      <c r="B2" s="377"/>
      <c r="C2" s="377"/>
      <c r="D2" s="377"/>
      <c r="E2" s="377"/>
      <c r="F2" s="377"/>
      <c r="G2" s="377"/>
      <c r="H2" s="182"/>
      <c r="I2" s="182"/>
      <c r="J2" s="182"/>
      <c r="K2" s="182"/>
      <c r="L2" s="182"/>
      <c r="M2" s="182"/>
    </row>
    <row r="3" spans="1:13" s="88" customFormat="1" ht="22.5" customHeight="1">
      <c r="A3" s="377" t="str">
        <f>'Road 1'!A2:K2</f>
        <v>Length of the Road = 170 m, ROW 15m</v>
      </c>
      <c r="B3" s="377"/>
      <c r="C3" s="377"/>
      <c r="D3" s="377"/>
      <c r="E3" s="377"/>
      <c r="F3" s="377"/>
      <c r="G3" s="377"/>
      <c r="H3" s="182"/>
      <c r="I3" s="182"/>
      <c r="J3" s="182"/>
      <c r="K3" s="182"/>
      <c r="L3" s="182"/>
      <c r="M3" s="182"/>
    </row>
    <row r="4" spans="1:13" ht="22.5" customHeight="1">
      <c r="A4" s="378" t="s">
        <v>126</v>
      </c>
      <c r="B4" s="378"/>
      <c r="C4" s="378"/>
      <c r="D4" s="378"/>
      <c r="E4" s="378"/>
      <c r="F4" s="378"/>
      <c r="G4" s="378"/>
      <c r="H4" s="88"/>
      <c r="I4" s="88"/>
      <c r="J4" s="88"/>
      <c r="K4" s="88"/>
      <c r="L4" s="88"/>
      <c r="M4" s="88"/>
    </row>
    <row r="5" spans="1:13" ht="18" customHeight="1">
      <c r="A5" s="183" t="s">
        <v>46</v>
      </c>
      <c r="B5" s="379" t="s">
        <v>127</v>
      </c>
      <c r="C5" s="379"/>
      <c r="D5" s="379"/>
      <c r="E5" s="379"/>
      <c r="F5" s="184" t="s">
        <v>128</v>
      </c>
      <c r="G5" s="183" t="s">
        <v>129</v>
      </c>
      <c r="H5" s="185"/>
      <c r="I5" s="185"/>
      <c r="J5" s="185"/>
      <c r="K5" s="185"/>
      <c r="L5" s="185"/>
      <c r="M5" s="185"/>
    </row>
    <row r="6" spans="1:13" ht="21.75" customHeight="1">
      <c r="A6" s="186">
        <v>1</v>
      </c>
      <c r="B6" s="380" t="s">
        <v>167</v>
      </c>
      <c r="C6" s="380"/>
      <c r="D6" s="380"/>
      <c r="E6" s="381"/>
      <c r="F6" s="187">
        <f>'Road 1'!K99</f>
        <v>2089306.125</v>
      </c>
      <c r="G6" s="187">
        <f>'Road 1'!K99</f>
        <v>2089306.125</v>
      </c>
      <c r="H6" s="88"/>
      <c r="I6" s="88"/>
      <c r="J6" s="88"/>
      <c r="K6" s="88"/>
      <c r="L6" s="88"/>
      <c r="M6" s="88"/>
    </row>
    <row r="7" spans="1:13" ht="21.75" customHeight="1">
      <c r="A7" s="186">
        <v>2</v>
      </c>
      <c r="B7" s="382" t="s">
        <v>130</v>
      </c>
      <c r="C7" s="383"/>
      <c r="D7" s="383"/>
      <c r="E7" s="384"/>
      <c r="F7" s="187">
        <f>Drain!K102</f>
        <v>4775014.166400001</v>
      </c>
      <c r="G7" s="187">
        <f>Drain!K102</f>
        <v>4775014.166400001</v>
      </c>
      <c r="H7" s="88"/>
      <c r="I7" s="88"/>
      <c r="J7" s="88"/>
      <c r="K7" s="88"/>
      <c r="L7" s="88"/>
      <c r="M7" s="88"/>
    </row>
    <row r="8" spans="1:13" ht="21.75" customHeight="1">
      <c r="A8" s="186">
        <v>3</v>
      </c>
      <c r="B8" s="382" t="s">
        <v>181</v>
      </c>
      <c r="C8" s="383"/>
      <c r="D8" s="383"/>
      <c r="E8" s="383"/>
      <c r="F8" s="187">
        <f>Footpath!K37</f>
        <v>947265.5340000001</v>
      </c>
      <c r="G8" s="187">
        <f>Footpath!K37</f>
        <v>947265.5340000001</v>
      </c>
      <c r="H8" s="88"/>
      <c r="I8" s="88"/>
      <c r="J8" s="88"/>
      <c r="K8" s="88"/>
      <c r="L8" s="88"/>
      <c r="M8" s="88"/>
    </row>
    <row r="9" spans="1:7" ht="18" customHeight="1">
      <c r="A9" s="188"/>
      <c r="B9" s="369" t="s">
        <v>2</v>
      </c>
      <c r="C9" s="369"/>
      <c r="D9" s="369"/>
      <c r="E9" s="369"/>
      <c r="F9" s="369"/>
      <c r="G9" s="189">
        <f>SUM(G6:G8)</f>
        <v>7811585.825400001</v>
      </c>
    </row>
    <row r="10" spans="1:7" ht="18" customHeight="1">
      <c r="A10" s="16"/>
      <c r="B10" s="190"/>
      <c r="C10" s="190"/>
      <c r="D10" s="190"/>
      <c r="E10" s="190"/>
      <c r="F10" s="190"/>
      <c r="G10" s="192"/>
    </row>
    <row r="11" spans="1:7" ht="18" customHeight="1">
      <c r="A11" s="16"/>
      <c r="B11" s="190"/>
      <c r="C11" s="190"/>
      <c r="D11" s="190"/>
      <c r="E11" s="190"/>
      <c r="F11" s="190"/>
      <c r="G11" s="192"/>
    </row>
    <row r="12" spans="1:7" ht="18" customHeight="1">
      <c r="A12" s="16"/>
      <c r="B12" s="190"/>
      <c r="C12" s="190"/>
      <c r="D12" s="190"/>
      <c r="E12" s="190"/>
      <c r="F12" s="190"/>
      <c r="G12" s="192"/>
    </row>
    <row r="13" spans="1:7" ht="18" customHeight="1">
      <c r="A13" s="16"/>
      <c r="B13" s="190"/>
      <c r="C13" s="190"/>
      <c r="D13" s="190"/>
      <c r="E13" s="190"/>
      <c r="F13" s="190"/>
      <c r="G13" s="192"/>
    </row>
    <row r="14" spans="1:7" ht="18" customHeight="1">
      <c r="A14" s="16"/>
      <c r="B14" s="190"/>
      <c r="C14" s="190"/>
      <c r="D14" s="190"/>
      <c r="E14" s="190"/>
      <c r="F14" s="190"/>
      <c r="G14" s="192"/>
    </row>
    <row r="15" spans="1:7" ht="18" customHeight="1">
      <c r="A15" s="16"/>
      <c r="B15" s="190"/>
      <c r="C15" s="190"/>
      <c r="D15" s="190"/>
      <c r="E15" s="190"/>
      <c r="F15" s="190"/>
      <c r="G15" s="192"/>
    </row>
    <row r="16" spans="1:7" ht="18" customHeight="1">
      <c r="A16" s="16"/>
      <c r="B16" s="190"/>
      <c r="C16" s="190"/>
      <c r="D16" s="190"/>
      <c r="E16" s="190"/>
      <c r="F16" s="190"/>
      <c r="G16" s="192"/>
    </row>
    <row r="17" spans="1:7" ht="18" customHeight="1">
      <c r="A17" s="16"/>
      <c r="B17" s="190"/>
      <c r="C17" s="190"/>
      <c r="D17" s="190"/>
      <c r="E17" s="190"/>
      <c r="F17" s="190"/>
      <c r="G17" s="192"/>
    </row>
    <row r="18" spans="1:7" ht="18" customHeight="1">
      <c r="A18" s="16"/>
      <c r="B18" s="190"/>
      <c r="C18" s="190"/>
      <c r="D18" s="190"/>
      <c r="E18" s="190"/>
      <c r="F18" s="190"/>
      <c r="G18" s="192"/>
    </row>
    <row r="19" spans="1:7" ht="18" customHeight="1">
      <c r="A19" s="16"/>
      <c r="B19" s="190"/>
      <c r="C19" s="190"/>
      <c r="D19" s="190"/>
      <c r="E19" s="190"/>
      <c r="F19" s="190"/>
      <c r="G19" s="192"/>
    </row>
    <row r="20" spans="1:7" ht="18" customHeight="1">
      <c r="A20" s="16"/>
      <c r="B20" s="190"/>
      <c r="C20" s="190"/>
      <c r="D20" s="190"/>
      <c r="E20" s="190"/>
      <c r="F20" s="190"/>
      <c r="G20" s="192"/>
    </row>
    <row r="21" spans="1:7" ht="18" customHeight="1">
      <c r="A21" s="16"/>
      <c r="B21" s="190"/>
      <c r="C21" s="190"/>
      <c r="D21" s="190"/>
      <c r="E21" s="190"/>
      <c r="F21" s="190"/>
      <c r="G21" s="192"/>
    </row>
    <row r="22" spans="1:7" ht="18" customHeight="1">
      <c r="A22" s="16"/>
      <c r="B22" s="190"/>
      <c r="C22" s="190"/>
      <c r="D22" s="190"/>
      <c r="E22" s="190"/>
      <c r="F22" s="190"/>
      <c r="G22" s="192"/>
    </row>
    <row r="23" spans="1:7" ht="18" customHeight="1">
      <c r="A23" s="16"/>
      <c r="B23" s="190"/>
      <c r="C23" s="190"/>
      <c r="D23" s="190"/>
      <c r="E23" s="190"/>
      <c r="F23" s="190"/>
      <c r="G23" s="192"/>
    </row>
    <row r="24" spans="1:7" ht="18" customHeight="1">
      <c r="A24" s="16"/>
      <c r="B24" s="190"/>
      <c r="C24" s="190"/>
      <c r="D24" s="190"/>
      <c r="E24" s="190"/>
      <c r="F24" s="190"/>
      <c r="G24" s="192"/>
    </row>
    <row r="25" spans="1:7" ht="18" customHeight="1">
      <c r="A25" s="16"/>
      <c r="B25" s="190"/>
      <c r="C25" s="190"/>
      <c r="D25" s="190"/>
      <c r="E25" s="190"/>
      <c r="F25" s="190"/>
      <c r="G25" s="192"/>
    </row>
    <row r="26" spans="1:8" ht="18" customHeight="1">
      <c r="A26" s="370"/>
      <c r="B26" s="370"/>
      <c r="C26" s="370"/>
      <c r="D26" s="370"/>
      <c r="E26" s="60"/>
      <c r="F26" s="371"/>
      <c r="G26" s="371"/>
      <c r="H26" s="191"/>
    </row>
    <row r="27" spans="1:8" ht="18" customHeight="1">
      <c r="A27" s="370"/>
      <c r="B27" s="370"/>
      <c r="C27" s="370"/>
      <c r="D27" s="370"/>
      <c r="E27" s="60"/>
      <c r="F27" s="370"/>
      <c r="G27" s="370"/>
      <c r="H27" s="59"/>
    </row>
    <row r="28" spans="1:7" ht="18" customHeight="1">
      <c r="A28" s="16"/>
      <c r="B28" s="190"/>
      <c r="C28" s="190"/>
      <c r="D28" s="190"/>
      <c r="E28" s="190"/>
      <c r="F28" s="190"/>
      <c r="G28" s="192"/>
    </row>
    <row r="29" spans="1:7" ht="18" customHeight="1">
      <c r="A29" s="16"/>
      <c r="B29" s="190"/>
      <c r="C29" s="190"/>
      <c r="D29" s="190"/>
      <c r="E29" s="190"/>
      <c r="F29" s="190"/>
      <c r="G29" s="192"/>
    </row>
    <row r="30" spans="1:7" ht="18" customHeight="1">
      <c r="A30" s="16"/>
      <c r="B30" s="190"/>
      <c r="C30" s="190"/>
      <c r="D30" s="190"/>
      <c r="E30" s="190"/>
      <c r="F30" s="190"/>
      <c r="G30" s="192"/>
    </row>
    <row r="31" spans="1:7" ht="18" customHeight="1">
      <c r="A31" s="16"/>
      <c r="B31" s="190"/>
      <c r="C31" s="190"/>
      <c r="D31" s="190"/>
      <c r="E31" s="190"/>
      <c r="F31" s="190"/>
      <c r="G31" s="192"/>
    </row>
    <row r="32" spans="1:7" ht="18" customHeight="1">
      <c r="A32" s="16"/>
      <c r="B32" s="190"/>
      <c r="C32" s="190"/>
      <c r="D32" s="190"/>
      <c r="E32" s="190"/>
      <c r="F32" s="190"/>
      <c r="G32" s="192"/>
    </row>
    <row r="33" spans="1:7" ht="18" customHeight="1">
      <c r="A33" s="16"/>
      <c r="B33" s="190"/>
      <c r="C33" s="190"/>
      <c r="D33" s="190"/>
      <c r="E33" s="190"/>
      <c r="F33" s="190"/>
      <c r="G33" s="192"/>
    </row>
    <row r="34" spans="1:7" ht="18" customHeight="1">
      <c r="A34" s="16"/>
      <c r="B34" s="190"/>
      <c r="C34" s="190"/>
      <c r="D34" s="190"/>
      <c r="E34" s="190"/>
      <c r="F34" s="190"/>
      <c r="G34" s="192"/>
    </row>
    <row r="35" spans="1:7" ht="18" customHeight="1">
      <c r="A35" s="16"/>
      <c r="B35" s="190"/>
      <c r="C35" s="190"/>
      <c r="D35" s="190"/>
      <c r="E35" s="190"/>
      <c r="F35" s="190"/>
      <c r="G35" s="192"/>
    </row>
    <row r="36" spans="1:7" ht="18" customHeight="1">
      <c r="A36" s="16"/>
      <c r="B36" s="190"/>
      <c r="C36" s="190"/>
      <c r="D36" s="190"/>
      <c r="E36" s="190"/>
      <c r="F36" s="190"/>
      <c r="G36" s="192"/>
    </row>
    <row r="37" spans="1:7" ht="18" customHeight="1">
      <c r="A37" s="16"/>
      <c r="B37" s="190"/>
      <c r="C37" s="190"/>
      <c r="D37" s="190"/>
      <c r="E37" s="190"/>
      <c r="F37" s="190"/>
      <c r="G37" s="192"/>
    </row>
    <row r="38" spans="1:7" ht="18" customHeight="1">
      <c r="A38" s="16"/>
      <c r="B38" s="190"/>
      <c r="C38" s="190"/>
      <c r="D38" s="190"/>
      <c r="E38" s="190"/>
      <c r="F38" s="190"/>
      <c r="G38" s="192"/>
    </row>
    <row r="39" spans="1:7" ht="18" customHeight="1">
      <c r="A39" s="16"/>
      <c r="B39" s="16"/>
      <c r="C39" s="16"/>
      <c r="D39" s="193"/>
      <c r="E39" s="16"/>
      <c r="F39" s="16"/>
      <c r="G39" s="16"/>
    </row>
    <row r="40" spans="1:7" ht="65.25" customHeight="1">
      <c r="A40" s="372" t="s">
        <v>131</v>
      </c>
      <c r="B40" s="372"/>
      <c r="C40" s="372"/>
      <c r="D40" s="372"/>
      <c r="E40" s="372"/>
      <c r="F40" s="372"/>
      <c r="G40" s="372"/>
    </row>
    <row r="41" spans="1:13" s="88" customFormat="1" ht="18" customHeight="1">
      <c r="A41" s="65" t="s">
        <v>132</v>
      </c>
      <c r="B41" s="194"/>
      <c r="C41" s="194"/>
      <c r="D41" s="194"/>
      <c r="E41" s="194"/>
      <c r="F41" s="194"/>
      <c r="G41" s="194"/>
      <c r="H41" s="195"/>
      <c r="I41" s="195"/>
      <c r="J41" s="195"/>
      <c r="K41" s="195"/>
      <c r="L41" s="195"/>
      <c r="M41" s="195"/>
    </row>
    <row r="42" spans="1:13" s="88" customFormat="1" ht="18" customHeight="1">
      <c r="A42" s="25">
        <v>1</v>
      </c>
      <c r="B42" s="196" t="s">
        <v>133</v>
      </c>
      <c r="C42" s="196"/>
      <c r="D42" s="197" t="s">
        <v>134</v>
      </c>
      <c r="E42" s="373" t="s">
        <v>135</v>
      </c>
      <c r="F42" s="374"/>
      <c r="G42" s="375"/>
      <c r="H42" s="182"/>
      <c r="I42" s="182"/>
      <c r="J42" s="182"/>
      <c r="K42" s="182"/>
      <c r="L42" s="182"/>
      <c r="M42" s="182"/>
    </row>
    <row r="43" spans="1:13" s="185" customFormat="1" ht="18" customHeight="1">
      <c r="A43" s="25">
        <v>2</v>
      </c>
      <c r="B43" s="196" t="s">
        <v>136</v>
      </c>
      <c r="C43" s="196"/>
      <c r="D43" s="197" t="s">
        <v>134</v>
      </c>
      <c r="E43" s="373" t="s">
        <v>137</v>
      </c>
      <c r="F43" s="374"/>
      <c r="G43" s="375"/>
      <c r="H43" s="182"/>
      <c r="I43" s="182"/>
      <c r="J43" s="182"/>
      <c r="K43" s="182"/>
      <c r="L43" s="182"/>
      <c r="M43" s="182"/>
    </row>
    <row r="44" spans="1:7" ht="18" customHeight="1">
      <c r="A44" s="25">
        <v>3</v>
      </c>
      <c r="B44" s="363" t="s">
        <v>138</v>
      </c>
      <c r="C44" s="361"/>
      <c r="D44" s="197" t="s">
        <v>134</v>
      </c>
      <c r="E44" s="360" t="s">
        <v>139</v>
      </c>
      <c r="F44" s="362"/>
      <c r="G44" s="361"/>
    </row>
    <row r="45" spans="1:13" s="88" customFormat="1" ht="18" customHeight="1">
      <c r="A45" s="25">
        <v>4</v>
      </c>
      <c r="B45" s="196" t="s">
        <v>140</v>
      </c>
      <c r="C45" s="196"/>
      <c r="D45" s="197" t="s">
        <v>134</v>
      </c>
      <c r="E45" s="196" t="s">
        <v>141</v>
      </c>
      <c r="F45" s="196"/>
      <c r="G45" s="196"/>
      <c r="H45" s="182"/>
      <c r="I45" s="182"/>
      <c r="J45" s="182"/>
      <c r="K45" s="182"/>
      <c r="L45" s="182"/>
      <c r="M45" s="182"/>
    </row>
    <row r="46" spans="1:7" ht="30" customHeight="1">
      <c r="A46" s="25">
        <v>5</v>
      </c>
      <c r="B46" s="363" t="s">
        <v>142</v>
      </c>
      <c r="C46" s="361"/>
      <c r="D46" s="197" t="s">
        <v>134</v>
      </c>
      <c r="E46" s="364" t="s">
        <v>143</v>
      </c>
      <c r="F46" s="367"/>
      <c r="G46" s="368"/>
    </row>
    <row r="47" spans="1:7" ht="18" customHeight="1">
      <c r="A47" s="25">
        <v>6</v>
      </c>
      <c r="B47" s="360" t="s">
        <v>144</v>
      </c>
      <c r="C47" s="361"/>
      <c r="D47" s="197" t="s">
        <v>134</v>
      </c>
      <c r="E47" s="360" t="s">
        <v>145</v>
      </c>
      <c r="F47" s="362"/>
      <c r="G47" s="361"/>
    </row>
    <row r="48" spans="1:7" ht="18" customHeight="1">
      <c r="A48" s="25">
        <v>7</v>
      </c>
      <c r="B48" s="360" t="s">
        <v>146</v>
      </c>
      <c r="C48" s="361"/>
      <c r="D48" s="197" t="s">
        <v>134</v>
      </c>
      <c r="E48" s="360" t="s">
        <v>147</v>
      </c>
      <c r="F48" s="362"/>
      <c r="G48" s="361"/>
    </row>
    <row r="49" spans="1:7" ht="18" customHeight="1">
      <c r="A49" s="25">
        <v>8</v>
      </c>
      <c r="B49" s="198" t="s">
        <v>148</v>
      </c>
      <c r="C49" s="198"/>
      <c r="D49" s="197" t="s">
        <v>134</v>
      </c>
      <c r="E49" s="363" t="s">
        <v>149</v>
      </c>
      <c r="F49" s="362"/>
      <c r="G49" s="361"/>
    </row>
    <row r="50" spans="1:7" ht="23.25" customHeight="1">
      <c r="A50" s="25">
        <v>9</v>
      </c>
      <c r="B50" s="198" t="s">
        <v>150</v>
      </c>
      <c r="C50" s="198"/>
      <c r="D50" s="197" t="s">
        <v>134</v>
      </c>
      <c r="E50" s="364" t="s">
        <v>151</v>
      </c>
      <c r="F50" s="365"/>
      <c r="G50" s="366"/>
    </row>
    <row r="51" spans="1:7" ht="15">
      <c r="A51" s="199"/>
      <c r="B51" s="178"/>
      <c r="C51" s="178"/>
      <c r="D51" s="200"/>
      <c r="E51" s="178"/>
      <c r="F51" s="178"/>
      <c r="G51" s="179"/>
    </row>
    <row r="61" spans="1:7" ht="15">
      <c r="A61" s="16"/>
      <c r="B61" s="16"/>
      <c r="C61" s="16"/>
      <c r="D61" s="193"/>
      <c r="E61" s="16"/>
      <c r="F61" s="16"/>
      <c r="G61" s="16"/>
    </row>
    <row r="62" spans="1:7" ht="15">
      <c r="A62" s="16"/>
      <c r="B62" s="16"/>
      <c r="C62" s="16"/>
      <c r="D62" s="193"/>
      <c r="E62" s="16"/>
      <c r="F62" s="16"/>
      <c r="G62" s="16"/>
    </row>
    <row r="63" spans="1:7" ht="15">
      <c r="A63" s="16"/>
      <c r="B63" s="16"/>
      <c r="C63" s="16"/>
      <c r="D63" s="193"/>
      <c r="E63" s="16"/>
      <c r="F63" s="16"/>
      <c r="G63" s="16"/>
    </row>
    <row r="64" spans="1:7" ht="15">
      <c r="A64" s="16"/>
      <c r="B64" s="16"/>
      <c r="C64" s="16"/>
      <c r="D64" s="193"/>
      <c r="E64" s="16"/>
      <c r="F64" s="16"/>
      <c r="G64" s="16"/>
    </row>
    <row r="65" spans="1:7" ht="15">
      <c r="A65" s="16"/>
      <c r="B65" s="16"/>
      <c r="C65" s="16"/>
      <c r="D65" s="193"/>
      <c r="E65" s="16"/>
      <c r="F65" s="16"/>
      <c r="G65" s="16"/>
    </row>
    <row r="66" spans="1:7" ht="15">
      <c r="A66" s="16"/>
      <c r="B66" s="16"/>
      <c r="C66" s="16"/>
      <c r="D66" s="193"/>
      <c r="E66" s="16"/>
      <c r="F66" s="16"/>
      <c r="G66" s="16"/>
    </row>
    <row r="67" spans="1:7" ht="15">
      <c r="A67" s="16"/>
      <c r="B67" s="16"/>
      <c r="C67" s="16"/>
      <c r="D67" s="193"/>
      <c r="E67" s="16"/>
      <c r="F67" s="16"/>
      <c r="G67" s="16"/>
    </row>
    <row r="68" spans="1:7" ht="15">
      <c r="A68" s="16"/>
      <c r="B68" s="16"/>
      <c r="C68" s="16"/>
      <c r="D68" s="193"/>
      <c r="E68" s="16"/>
      <c r="F68" s="16"/>
      <c r="G68" s="16"/>
    </row>
    <row r="69" spans="1:7" ht="15">
      <c r="A69" s="16"/>
      <c r="B69" s="16"/>
      <c r="C69" s="16"/>
      <c r="D69" s="193"/>
      <c r="E69" s="16"/>
      <c r="F69" s="16"/>
      <c r="G69" s="16"/>
    </row>
    <row r="70" spans="1:7" ht="15">
      <c r="A70" s="16"/>
      <c r="B70" s="16"/>
      <c r="C70" s="16"/>
      <c r="D70" s="193"/>
      <c r="E70" s="16"/>
      <c r="F70" s="16"/>
      <c r="G70" s="16"/>
    </row>
    <row r="71" spans="1:7" ht="15">
      <c r="A71" s="201"/>
      <c r="B71" s="16"/>
      <c r="C71" s="16"/>
      <c r="D71" s="193"/>
      <c r="E71" s="16"/>
      <c r="F71" s="16"/>
      <c r="G71" s="16"/>
    </row>
  </sheetData>
  <sheetProtection/>
  <mergeCells count="26">
    <mergeCell ref="E42:G42"/>
    <mergeCell ref="E43:G43"/>
    <mergeCell ref="A1:G1"/>
    <mergeCell ref="A2:G2"/>
    <mergeCell ref="A3:G3"/>
    <mergeCell ref="A4:G4"/>
    <mergeCell ref="B5:E5"/>
    <mergeCell ref="B6:E6"/>
    <mergeCell ref="B7:E7"/>
    <mergeCell ref="B8:E8"/>
    <mergeCell ref="B9:F9"/>
    <mergeCell ref="A26:D26"/>
    <mergeCell ref="F26:G26"/>
    <mergeCell ref="A27:D27"/>
    <mergeCell ref="F27:G27"/>
    <mergeCell ref="A40:G40"/>
    <mergeCell ref="B47:C47"/>
    <mergeCell ref="E47:G47"/>
    <mergeCell ref="B44:C44"/>
    <mergeCell ref="E44:G44"/>
    <mergeCell ref="E49:G49"/>
    <mergeCell ref="E50:G50"/>
    <mergeCell ref="B48:C48"/>
    <mergeCell ref="E48:G48"/>
    <mergeCell ref="B46:C46"/>
    <mergeCell ref="E46:G4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C00000"/>
  </sheetPr>
  <dimension ref="A1:M99"/>
  <sheetViews>
    <sheetView view="pageBreakPreview" zoomScaleSheetLayoutView="100" zoomScalePageLayoutView="0" workbookViewId="0" topLeftCell="A93">
      <selection activeCell="K99" sqref="K99"/>
    </sheetView>
  </sheetViews>
  <sheetFormatPr defaultColWidth="9.140625" defaultRowHeight="15"/>
  <cols>
    <col min="1" max="1" width="4.00390625" style="9" customWidth="1"/>
    <col min="2" max="2" width="6.57421875" style="9" customWidth="1"/>
    <col min="3" max="3" width="36.140625" style="28" customWidth="1"/>
    <col min="4" max="4" width="5.140625" style="9" hidden="1" customWidth="1"/>
    <col min="5" max="5" width="7.140625" style="9" hidden="1" customWidth="1"/>
    <col min="6" max="6" width="6.57421875" style="107" hidden="1" customWidth="1"/>
    <col min="7" max="7" width="8.00390625" style="107" hidden="1" customWidth="1"/>
    <col min="8" max="8" width="8.57421875" style="9" bestFit="1" customWidth="1"/>
    <col min="9" max="9" width="8.140625" style="108" bestFit="1" customWidth="1"/>
    <col min="10" max="10" width="7.140625" style="9" bestFit="1" customWidth="1"/>
    <col min="11" max="11" width="9.00390625" style="109" bestFit="1" customWidth="1"/>
    <col min="12" max="12" width="9.140625" style="9" customWidth="1"/>
    <col min="13" max="13" width="11.140625" style="9" bestFit="1" customWidth="1"/>
    <col min="14" max="15" width="10.140625" style="9" bestFit="1" customWidth="1"/>
    <col min="16" max="16384" width="9.140625" style="9" customWidth="1"/>
  </cols>
  <sheetData>
    <row r="1" spans="1:11" ht="26.25" customHeight="1">
      <c r="A1" s="449" t="s">
        <v>190</v>
      </c>
      <c r="B1" s="449"/>
      <c r="C1" s="449"/>
      <c r="D1" s="449"/>
      <c r="E1" s="449"/>
      <c r="F1" s="449"/>
      <c r="G1" s="449"/>
      <c r="H1" s="449"/>
      <c r="I1" s="449"/>
      <c r="J1" s="449"/>
      <c r="K1" s="449"/>
    </row>
    <row r="2" spans="1:11" ht="21" customHeight="1">
      <c r="A2" s="377" t="s">
        <v>221</v>
      </c>
      <c r="B2" s="377"/>
      <c r="C2" s="377"/>
      <c r="D2" s="377"/>
      <c r="E2" s="377"/>
      <c r="F2" s="377"/>
      <c r="G2" s="377"/>
      <c r="H2" s="377"/>
      <c r="I2" s="377"/>
      <c r="J2" s="377"/>
      <c r="K2" s="377"/>
    </row>
    <row r="3" spans="1:11" ht="21" customHeight="1" hidden="1">
      <c r="A3" s="455" t="s">
        <v>65</v>
      </c>
      <c r="B3" s="455"/>
      <c r="C3" s="455"/>
      <c r="D3" s="455"/>
      <c r="E3" s="455"/>
      <c r="F3" s="455"/>
      <c r="G3" s="455"/>
      <c r="H3" s="455"/>
      <c r="I3" s="455"/>
      <c r="J3" s="455"/>
      <c r="K3" s="455"/>
    </row>
    <row r="4" spans="1:11" ht="21" customHeight="1" hidden="1">
      <c r="A4" s="304">
        <v>1</v>
      </c>
      <c r="B4" s="385" t="s">
        <v>205</v>
      </c>
      <c r="C4" s="385"/>
      <c r="D4" s="385"/>
      <c r="E4" s="385"/>
      <c r="F4" s="385"/>
      <c r="G4" s="385"/>
      <c r="H4" s="385"/>
      <c r="I4" s="385"/>
      <c r="J4" s="385"/>
      <c r="K4" s="385"/>
    </row>
    <row r="5" spans="1:11" ht="21" customHeight="1" hidden="1">
      <c r="A5" s="304">
        <v>2</v>
      </c>
      <c r="B5" s="385" t="s">
        <v>202</v>
      </c>
      <c r="C5" s="385"/>
      <c r="D5" s="385"/>
      <c r="E5" s="385"/>
      <c r="F5" s="385"/>
      <c r="G5" s="385"/>
      <c r="H5" s="385"/>
      <c r="I5" s="385"/>
      <c r="J5" s="385"/>
      <c r="K5" s="385"/>
    </row>
    <row r="6" spans="1:11" ht="21" customHeight="1" hidden="1">
      <c r="A6" s="304"/>
      <c r="B6" s="385" t="s">
        <v>198</v>
      </c>
      <c r="C6" s="385"/>
      <c r="D6" s="385"/>
      <c r="E6" s="385"/>
      <c r="F6" s="385"/>
      <c r="G6" s="385"/>
      <c r="H6" s="385"/>
      <c r="I6" s="385"/>
      <c r="J6" s="385"/>
      <c r="K6" s="385"/>
    </row>
    <row r="7" spans="1:11" ht="21" customHeight="1" hidden="1">
      <c r="A7" s="304"/>
      <c r="B7" s="385" t="s">
        <v>204</v>
      </c>
      <c r="C7" s="385"/>
      <c r="D7" s="385"/>
      <c r="E7" s="385"/>
      <c r="F7" s="385"/>
      <c r="G7" s="385"/>
      <c r="H7" s="385"/>
      <c r="I7" s="385"/>
      <c r="J7" s="385"/>
      <c r="K7" s="385"/>
    </row>
    <row r="8" spans="1:11" ht="21" customHeight="1" hidden="1">
      <c r="A8" s="304"/>
      <c r="B8" s="385" t="s">
        <v>199</v>
      </c>
      <c r="C8" s="385"/>
      <c r="D8" s="385"/>
      <c r="E8" s="385"/>
      <c r="F8" s="385"/>
      <c r="G8" s="385"/>
      <c r="H8" s="385"/>
      <c r="I8" s="385"/>
      <c r="J8" s="385"/>
      <c r="K8" s="385"/>
    </row>
    <row r="9" spans="1:11" ht="21" customHeight="1" hidden="1">
      <c r="A9" s="304"/>
      <c r="B9" s="385" t="s">
        <v>200</v>
      </c>
      <c r="C9" s="385"/>
      <c r="D9" s="385"/>
      <c r="E9" s="385"/>
      <c r="F9" s="385"/>
      <c r="G9" s="385"/>
      <c r="H9" s="385"/>
      <c r="I9" s="385"/>
      <c r="J9" s="385"/>
      <c r="K9" s="385"/>
    </row>
    <row r="10" spans="1:11" ht="21" customHeight="1" hidden="1">
      <c r="A10" s="304"/>
      <c r="B10" s="385" t="s">
        <v>206</v>
      </c>
      <c r="C10" s="385"/>
      <c r="D10" s="385"/>
      <c r="E10" s="385"/>
      <c r="F10" s="385"/>
      <c r="G10" s="385"/>
      <c r="H10" s="385"/>
      <c r="I10" s="385"/>
      <c r="J10" s="385"/>
      <c r="K10" s="385"/>
    </row>
    <row r="11" spans="1:11" ht="21" customHeight="1" hidden="1">
      <c r="A11" s="304">
        <v>3</v>
      </c>
      <c r="B11" s="385" t="s">
        <v>203</v>
      </c>
      <c r="C11" s="385"/>
      <c r="D11" s="385"/>
      <c r="E11" s="385"/>
      <c r="F11" s="385"/>
      <c r="G11" s="385"/>
      <c r="H11" s="385"/>
      <c r="I11" s="385"/>
      <c r="J11" s="385"/>
      <c r="K11" s="385"/>
    </row>
    <row r="12" spans="1:11" ht="21" customHeight="1" hidden="1">
      <c r="A12" s="304">
        <v>4</v>
      </c>
      <c r="B12" s="385" t="s">
        <v>208</v>
      </c>
      <c r="C12" s="385"/>
      <c r="D12" s="385"/>
      <c r="E12" s="385"/>
      <c r="F12" s="385"/>
      <c r="G12" s="385"/>
      <c r="H12" s="385"/>
      <c r="I12" s="385"/>
      <c r="J12" s="385"/>
      <c r="K12" s="385"/>
    </row>
    <row r="13" spans="1:11" ht="21" customHeight="1" hidden="1">
      <c r="A13" s="304"/>
      <c r="B13" s="385" t="s">
        <v>209</v>
      </c>
      <c r="C13" s="385"/>
      <c r="D13" s="385"/>
      <c r="E13" s="385"/>
      <c r="F13" s="385"/>
      <c r="G13" s="385"/>
      <c r="H13" s="385"/>
      <c r="I13" s="385"/>
      <c r="J13" s="385"/>
      <c r="K13" s="385"/>
    </row>
    <row r="14" spans="1:11" ht="21" customHeight="1" hidden="1">
      <c r="A14" s="304">
        <v>5</v>
      </c>
      <c r="B14" s="385" t="s">
        <v>222</v>
      </c>
      <c r="C14" s="385"/>
      <c r="D14" s="385"/>
      <c r="E14" s="385"/>
      <c r="F14" s="385"/>
      <c r="G14" s="385"/>
      <c r="H14" s="385"/>
      <c r="I14" s="385"/>
      <c r="J14" s="385"/>
      <c r="K14" s="385"/>
    </row>
    <row r="15" spans="1:11" ht="21" customHeight="1" hidden="1">
      <c r="A15" s="304">
        <v>6</v>
      </c>
      <c r="B15" s="385" t="s">
        <v>201</v>
      </c>
      <c r="C15" s="385"/>
      <c r="D15" s="385"/>
      <c r="E15" s="385"/>
      <c r="F15" s="385"/>
      <c r="G15" s="385"/>
      <c r="H15" s="385"/>
      <c r="I15" s="385"/>
      <c r="J15" s="385"/>
      <c r="K15" s="385"/>
    </row>
    <row r="16" spans="1:11" ht="19.5" customHeight="1">
      <c r="A16" s="450" t="s">
        <v>152</v>
      </c>
      <c r="B16" s="451"/>
      <c r="C16" s="451"/>
      <c r="D16" s="451"/>
      <c r="E16" s="451"/>
      <c r="F16" s="451"/>
      <c r="G16" s="451"/>
      <c r="H16" s="451"/>
      <c r="I16" s="451"/>
      <c r="J16" s="451"/>
      <c r="K16" s="452"/>
    </row>
    <row r="17" spans="1:11" ht="15">
      <c r="A17" s="453" t="s">
        <v>46</v>
      </c>
      <c r="B17" s="454" t="s">
        <v>58</v>
      </c>
      <c r="C17" s="453" t="s">
        <v>10</v>
      </c>
      <c r="D17" s="464" t="s">
        <v>11</v>
      </c>
      <c r="E17" s="464"/>
      <c r="F17" s="464"/>
      <c r="G17" s="464"/>
      <c r="H17" s="464"/>
      <c r="I17" s="465" t="s">
        <v>12</v>
      </c>
      <c r="J17" s="467" t="s">
        <v>9</v>
      </c>
      <c r="K17" s="456" t="s">
        <v>3</v>
      </c>
    </row>
    <row r="18" spans="1:11" ht="43.5" customHeight="1">
      <c r="A18" s="453"/>
      <c r="B18" s="454"/>
      <c r="C18" s="453"/>
      <c r="D18" s="219" t="s">
        <v>5</v>
      </c>
      <c r="E18" s="219" t="s">
        <v>13</v>
      </c>
      <c r="F18" s="89" t="s">
        <v>14</v>
      </c>
      <c r="G18" s="89" t="s">
        <v>15</v>
      </c>
      <c r="H18" s="219" t="s">
        <v>4</v>
      </c>
      <c r="I18" s="466"/>
      <c r="J18" s="467"/>
      <c r="K18" s="457"/>
    </row>
    <row r="19" spans="1:11" ht="15" customHeight="1">
      <c r="A19" s="124"/>
      <c r="B19" s="104"/>
      <c r="C19" s="324"/>
      <c r="D19" s="93"/>
      <c r="E19" s="93"/>
      <c r="F19" s="94"/>
      <c r="G19" s="94"/>
      <c r="H19" s="93"/>
      <c r="I19" s="95"/>
      <c r="J19" s="93"/>
      <c r="K19" s="96"/>
    </row>
    <row r="20" spans="1:13" s="23" customFormat="1" ht="25.5">
      <c r="A20" s="80" t="s">
        <v>16</v>
      </c>
      <c r="B20" s="81" t="s">
        <v>48</v>
      </c>
      <c r="C20" s="321" t="s">
        <v>37</v>
      </c>
      <c r="D20" s="445"/>
      <c r="E20" s="446"/>
      <c r="F20" s="447"/>
      <c r="G20" s="448"/>
      <c r="H20" s="388"/>
      <c r="I20" s="436"/>
      <c r="J20" s="424"/>
      <c r="K20" s="438"/>
      <c r="M20" s="24"/>
    </row>
    <row r="21" spans="1:13" ht="79.5" customHeight="1">
      <c r="A21" s="111"/>
      <c r="B21" s="111"/>
      <c r="C21" s="323" t="s">
        <v>31</v>
      </c>
      <c r="D21" s="445"/>
      <c r="E21" s="446"/>
      <c r="F21" s="447"/>
      <c r="G21" s="448"/>
      <c r="H21" s="388"/>
      <c r="I21" s="437"/>
      <c r="J21" s="425"/>
      <c r="K21" s="439"/>
      <c r="M21" s="12"/>
    </row>
    <row r="22" spans="1:11" ht="15" customHeight="1">
      <c r="A22" s="125"/>
      <c r="B22" s="125"/>
      <c r="C22" s="322" t="s">
        <v>120</v>
      </c>
      <c r="D22" s="83"/>
      <c r="E22" s="83"/>
      <c r="F22" s="97"/>
      <c r="G22" s="221" t="s">
        <v>119</v>
      </c>
      <c r="H22" s="85"/>
      <c r="I22" s="99"/>
      <c r="J22" s="100"/>
      <c r="K22" s="101"/>
    </row>
    <row r="23" spans="1:11" ht="26.25" customHeight="1">
      <c r="A23" s="125"/>
      <c r="B23" s="125"/>
      <c r="C23" s="73" t="s">
        <v>184</v>
      </c>
      <c r="D23" s="83">
        <v>1</v>
      </c>
      <c r="E23" s="83">
        <v>170</v>
      </c>
      <c r="F23" s="97">
        <v>15</v>
      </c>
      <c r="G23" s="103" t="s">
        <v>172</v>
      </c>
      <c r="H23" s="85">
        <v>1530</v>
      </c>
      <c r="I23" s="99"/>
      <c r="J23" s="100"/>
      <c r="K23" s="101"/>
    </row>
    <row r="24" spans="1:11" ht="15">
      <c r="A24" s="125"/>
      <c r="B24" s="125"/>
      <c r="C24" s="73" t="s">
        <v>2</v>
      </c>
      <c r="D24" s="76"/>
      <c r="E24" s="76"/>
      <c r="F24" s="76"/>
      <c r="G24" s="76"/>
      <c r="H24" s="85">
        <v>1530</v>
      </c>
      <c r="I24" s="99">
        <v>88.2</v>
      </c>
      <c r="J24" s="100" t="s">
        <v>0</v>
      </c>
      <c r="K24" s="101">
        <f>I24*H24</f>
        <v>134946</v>
      </c>
    </row>
    <row r="25" spans="1:13" s="23" customFormat="1" ht="25.5" customHeight="1">
      <c r="A25" s="80" t="s">
        <v>17</v>
      </c>
      <c r="B25" s="81" t="s">
        <v>92</v>
      </c>
      <c r="C25" s="321" t="s">
        <v>93</v>
      </c>
      <c r="D25" s="445"/>
      <c r="E25" s="446"/>
      <c r="F25" s="447"/>
      <c r="G25" s="448"/>
      <c r="H25" s="388"/>
      <c r="I25" s="436"/>
      <c r="J25" s="424"/>
      <c r="K25" s="438"/>
      <c r="M25" s="24"/>
    </row>
    <row r="26" spans="1:13" ht="12.75" customHeight="1">
      <c r="A26" s="440"/>
      <c r="B26" s="440"/>
      <c r="C26" s="443" t="s">
        <v>94</v>
      </c>
      <c r="D26" s="445"/>
      <c r="E26" s="446"/>
      <c r="F26" s="447"/>
      <c r="G26" s="448"/>
      <c r="H26" s="388"/>
      <c r="I26" s="437"/>
      <c r="J26" s="425"/>
      <c r="K26" s="439"/>
      <c r="M26" s="12"/>
    </row>
    <row r="27" spans="1:13" ht="15">
      <c r="A27" s="441"/>
      <c r="B27" s="442"/>
      <c r="C27" s="444"/>
      <c r="D27" s="445"/>
      <c r="E27" s="446"/>
      <c r="F27" s="447"/>
      <c r="G27" s="448"/>
      <c r="H27" s="388"/>
      <c r="I27" s="437"/>
      <c r="J27" s="425"/>
      <c r="K27" s="439"/>
      <c r="M27" s="12"/>
    </row>
    <row r="28" spans="1:13" ht="15">
      <c r="A28" s="441"/>
      <c r="B28" s="442"/>
      <c r="C28" s="444"/>
      <c r="D28" s="445"/>
      <c r="E28" s="446"/>
      <c r="F28" s="447"/>
      <c r="G28" s="448"/>
      <c r="H28" s="388"/>
      <c r="I28" s="437"/>
      <c r="J28" s="425"/>
      <c r="K28" s="439"/>
      <c r="M28" s="12"/>
    </row>
    <row r="29" spans="1:13" ht="15">
      <c r="A29" s="441"/>
      <c r="B29" s="442"/>
      <c r="C29" s="444"/>
      <c r="D29" s="445"/>
      <c r="E29" s="446"/>
      <c r="F29" s="447"/>
      <c r="G29" s="448"/>
      <c r="H29" s="388"/>
      <c r="I29" s="437"/>
      <c r="J29" s="425"/>
      <c r="K29" s="439"/>
      <c r="M29" s="12"/>
    </row>
    <row r="30" spans="1:13" ht="72.75" customHeight="1">
      <c r="A30" s="441"/>
      <c r="B30" s="442"/>
      <c r="C30" s="444"/>
      <c r="D30" s="445"/>
      <c r="E30" s="446"/>
      <c r="F30" s="447"/>
      <c r="G30" s="448"/>
      <c r="H30" s="388"/>
      <c r="I30" s="437"/>
      <c r="J30" s="425"/>
      <c r="K30" s="439"/>
      <c r="M30" s="12"/>
    </row>
    <row r="31" spans="1:11" ht="15" customHeight="1">
      <c r="A31" s="125"/>
      <c r="B31" s="125"/>
      <c r="C31" s="322" t="str">
        <f>C22</f>
        <v>For Proposed of Road</v>
      </c>
      <c r="D31" s="83"/>
      <c r="E31" s="83"/>
      <c r="F31" s="97"/>
      <c r="G31" s="22"/>
      <c r="H31" s="85"/>
      <c r="I31" s="99"/>
      <c r="J31" s="100"/>
      <c r="K31" s="101"/>
    </row>
    <row r="32" spans="1:11" ht="15" customHeight="1">
      <c r="A32" s="125"/>
      <c r="B32" s="125"/>
      <c r="C32" s="73" t="str">
        <f>C23</f>
        <v>Road Ch. 0 to 170m = 170m</v>
      </c>
      <c r="D32" s="83">
        <v>1</v>
      </c>
      <c r="E32" s="83">
        <v>20</v>
      </c>
      <c r="F32" s="97">
        <v>3</v>
      </c>
      <c r="G32" s="22">
        <v>0.15</v>
      </c>
      <c r="H32" s="85">
        <v>9</v>
      </c>
      <c r="I32" s="99"/>
      <c r="J32" s="100"/>
      <c r="K32" s="101"/>
    </row>
    <row r="33" spans="1:11" ht="15">
      <c r="A33" s="125"/>
      <c r="B33" s="125"/>
      <c r="C33" s="73" t="s">
        <v>2</v>
      </c>
      <c r="D33" s="76"/>
      <c r="E33" s="76"/>
      <c r="F33" s="76"/>
      <c r="G33" s="76"/>
      <c r="H33" s="85">
        <v>9</v>
      </c>
      <c r="I33" s="85">
        <v>644.4</v>
      </c>
      <c r="J33" s="105" t="s">
        <v>0</v>
      </c>
      <c r="K33" s="106">
        <f>I33*H33</f>
        <v>5799.599999999999</v>
      </c>
    </row>
    <row r="34" spans="1:11" ht="15">
      <c r="A34" s="125"/>
      <c r="B34" s="125"/>
      <c r="C34" s="73"/>
      <c r="D34" s="74"/>
      <c r="E34" s="74"/>
      <c r="F34" s="74"/>
      <c r="G34" s="75"/>
      <c r="H34" s="85"/>
      <c r="I34" s="99"/>
      <c r="J34" s="100"/>
      <c r="K34" s="101"/>
    </row>
    <row r="35" spans="1:13" s="23" customFormat="1" ht="25.5" customHeight="1">
      <c r="A35" s="80" t="s">
        <v>47</v>
      </c>
      <c r="B35" s="81" t="s">
        <v>49</v>
      </c>
      <c r="C35" s="321" t="s">
        <v>95</v>
      </c>
      <c r="D35" s="445"/>
      <c r="E35" s="446"/>
      <c r="F35" s="447"/>
      <c r="G35" s="448"/>
      <c r="H35" s="388"/>
      <c r="I35" s="436"/>
      <c r="J35" s="424"/>
      <c r="K35" s="438"/>
      <c r="M35" s="24"/>
    </row>
    <row r="36" spans="1:13" ht="12.75" customHeight="1">
      <c r="A36" s="440"/>
      <c r="B36" s="440"/>
      <c r="C36" s="443" t="s">
        <v>96</v>
      </c>
      <c r="D36" s="445"/>
      <c r="E36" s="446"/>
      <c r="F36" s="447"/>
      <c r="G36" s="448"/>
      <c r="H36" s="388"/>
      <c r="I36" s="437"/>
      <c r="J36" s="425"/>
      <c r="K36" s="439"/>
      <c r="M36" s="12"/>
    </row>
    <row r="37" spans="1:13" ht="15">
      <c r="A37" s="441"/>
      <c r="B37" s="442"/>
      <c r="C37" s="444"/>
      <c r="D37" s="445"/>
      <c r="E37" s="446"/>
      <c r="F37" s="447"/>
      <c r="G37" s="448"/>
      <c r="H37" s="388"/>
      <c r="I37" s="437"/>
      <c r="J37" s="425"/>
      <c r="K37" s="439"/>
      <c r="M37" s="12"/>
    </row>
    <row r="38" spans="1:13" ht="15">
      <c r="A38" s="441"/>
      <c r="B38" s="442"/>
      <c r="C38" s="444"/>
      <c r="D38" s="445"/>
      <c r="E38" s="446"/>
      <c r="F38" s="447"/>
      <c r="G38" s="448"/>
      <c r="H38" s="388"/>
      <c r="I38" s="437"/>
      <c r="J38" s="425"/>
      <c r="K38" s="439"/>
      <c r="M38" s="12"/>
    </row>
    <row r="39" spans="1:13" ht="15">
      <c r="A39" s="441"/>
      <c r="B39" s="442"/>
      <c r="C39" s="444"/>
      <c r="D39" s="445"/>
      <c r="E39" s="446"/>
      <c r="F39" s="447"/>
      <c r="G39" s="448"/>
      <c r="H39" s="388"/>
      <c r="I39" s="437"/>
      <c r="J39" s="425"/>
      <c r="K39" s="439"/>
      <c r="M39" s="12"/>
    </row>
    <row r="40" spans="1:13" ht="153.75" customHeight="1">
      <c r="A40" s="441"/>
      <c r="B40" s="442"/>
      <c r="C40" s="444"/>
      <c r="D40" s="445"/>
      <c r="E40" s="446"/>
      <c r="F40" s="447"/>
      <c r="G40" s="448"/>
      <c r="H40" s="388"/>
      <c r="I40" s="437"/>
      <c r="J40" s="425"/>
      <c r="K40" s="439"/>
      <c r="M40" s="12"/>
    </row>
    <row r="41" spans="1:11" ht="15" customHeight="1">
      <c r="A41" s="125"/>
      <c r="B41" s="125"/>
      <c r="C41" s="73" t="str">
        <f>C31</f>
        <v>For Proposed of Road</v>
      </c>
      <c r="D41" s="83"/>
      <c r="E41" s="83"/>
      <c r="F41" s="97"/>
      <c r="G41" s="22" t="s">
        <v>119</v>
      </c>
      <c r="H41" s="85"/>
      <c r="I41" s="99"/>
      <c r="J41" s="100"/>
      <c r="K41" s="101"/>
    </row>
    <row r="42" spans="1:11" ht="15" customHeight="1">
      <c r="A42" s="125"/>
      <c r="B42" s="125"/>
      <c r="C42" s="73" t="str">
        <f>C23</f>
        <v>Road Ch. 0 to 170m = 170m</v>
      </c>
      <c r="D42" s="83">
        <v>1</v>
      </c>
      <c r="E42" s="83">
        <f>E23</f>
        <v>170</v>
      </c>
      <c r="F42" s="97">
        <v>9</v>
      </c>
      <c r="G42" s="22">
        <v>0.5</v>
      </c>
      <c r="H42" s="85">
        <f>G42*F42*E42*D42</f>
        <v>765</v>
      </c>
      <c r="I42" s="99"/>
      <c r="J42" s="100"/>
      <c r="K42" s="101"/>
    </row>
    <row r="43" spans="1:11" ht="15">
      <c r="A43" s="125"/>
      <c r="B43" s="125"/>
      <c r="C43" s="73" t="s">
        <v>2</v>
      </c>
      <c r="D43" s="74"/>
      <c r="E43" s="74"/>
      <c r="F43" s="74"/>
      <c r="G43" s="75"/>
      <c r="H43" s="85">
        <f>SUM(H42)</f>
        <v>765</v>
      </c>
      <c r="I43" s="85">
        <v>244.8</v>
      </c>
      <c r="J43" s="105" t="s">
        <v>0</v>
      </c>
      <c r="K43" s="106">
        <f>I43*H43</f>
        <v>187272</v>
      </c>
    </row>
    <row r="44" spans="1:11" ht="15">
      <c r="A44" s="220"/>
      <c r="B44" s="461"/>
      <c r="C44" s="462"/>
      <c r="D44" s="462"/>
      <c r="E44" s="462"/>
      <c r="F44" s="462"/>
      <c r="G44" s="462"/>
      <c r="H44" s="462"/>
      <c r="I44" s="462"/>
      <c r="J44" s="463"/>
      <c r="K44" s="101"/>
    </row>
    <row r="45" spans="1:11" s="17" customFormat="1" ht="24" customHeight="1">
      <c r="A45" s="129">
        <v>4</v>
      </c>
      <c r="B45" s="130" t="s">
        <v>97</v>
      </c>
      <c r="C45" s="319" t="s">
        <v>98</v>
      </c>
      <c r="D45" s="125"/>
      <c r="E45" s="126"/>
      <c r="F45" s="127"/>
      <c r="G45" s="128"/>
      <c r="H45" s="115"/>
      <c r="I45" s="85"/>
      <c r="J45" s="83"/>
      <c r="K45" s="106"/>
    </row>
    <row r="46" spans="1:11" s="17" customFormat="1" ht="111" customHeight="1">
      <c r="A46" s="424"/>
      <c r="B46" s="424"/>
      <c r="C46" s="320" t="s">
        <v>99</v>
      </c>
      <c r="D46" s="125"/>
      <c r="E46" s="126"/>
      <c r="F46" s="127"/>
      <c r="G46" s="128"/>
      <c r="H46" s="115"/>
      <c r="I46" s="85"/>
      <c r="J46" s="83"/>
      <c r="K46" s="106"/>
    </row>
    <row r="47" spans="1:11" s="17" customFormat="1" ht="12" customHeight="1">
      <c r="A47" s="425"/>
      <c r="B47" s="425"/>
      <c r="C47" s="73" t="str">
        <f>C41</f>
        <v>For Proposed of Road</v>
      </c>
      <c r="D47" s="125"/>
      <c r="E47" s="126"/>
      <c r="F47" s="127"/>
      <c r="G47" s="128"/>
      <c r="H47" s="115"/>
      <c r="I47" s="85"/>
      <c r="J47" s="131"/>
      <c r="K47" s="106"/>
    </row>
    <row r="48" spans="1:11" s="17" customFormat="1" ht="12" customHeight="1">
      <c r="A48" s="425"/>
      <c r="B48" s="425"/>
      <c r="C48" s="73" t="s">
        <v>100</v>
      </c>
      <c r="D48" s="125">
        <v>1</v>
      </c>
      <c r="E48" s="83">
        <f>E23</f>
        <v>170</v>
      </c>
      <c r="F48" s="127">
        <v>9</v>
      </c>
      <c r="G48" s="128">
        <v>0.25</v>
      </c>
      <c r="H48" s="177">
        <f>G48*F48*E48*D48</f>
        <v>382.5</v>
      </c>
      <c r="I48" s="85"/>
      <c r="J48" s="131"/>
      <c r="K48" s="106"/>
    </row>
    <row r="49" spans="1:11" s="17" customFormat="1" ht="12" customHeight="1">
      <c r="A49" s="432"/>
      <c r="B49" s="432"/>
      <c r="C49" s="433" t="s">
        <v>2</v>
      </c>
      <c r="D49" s="434"/>
      <c r="E49" s="434"/>
      <c r="F49" s="434"/>
      <c r="G49" s="435"/>
      <c r="H49" s="177">
        <f>SUM(H48:H48)</f>
        <v>382.5</v>
      </c>
      <c r="I49" s="85">
        <v>749.7</v>
      </c>
      <c r="J49" s="131" t="s">
        <v>0</v>
      </c>
      <c r="K49" s="106">
        <f>H49*I49</f>
        <v>286760.25</v>
      </c>
    </row>
    <row r="50" spans="1:11" s="135" customFormat="1" ht="15">
      <c r="A50" s="132"/>
      <c r="B50" s="133"/>
      <c r="C50" s="313"/>
      <c r="D50" s="133"/>
      <c r="E50" s="133"/>
      <c r="F50" s="133"/>
      <c r="G50" s="133"/>
      <c r="H50" s="133"/>
      <c r="I50" s="133"/>
      <c r="J50" s="133"/>
      <c r="K50" s="134"/>
    </row>
    <row r="51" spans="1:11" s="135" customFormat="1" ht="15">
      <c r="A51" s="426">
        <v>5</v>
      </c>
      <c r="B51" s="406" t="s">
        <v>50</v>
      </c>
      <c r="C51" s="314" t="s">
        <v>101</v>
      </c>
      <c r="D51" s="136"/>
      <c r="E51" s="137"/>
      <c r="F51" s="138"/>
      <c r="G51" s="139"/>
      <c r="H51" s="140"/>
      <c r="I51" s="141"/>
      <c r="J51" s="139"/>
      <c r="K51" s="142"/>
    </row>
    <row r="52" spans="1:11" s="135" customFormat="1" ht="121.5" customHeight="1">
      <c r="A52" s="427"/>
      <c r="B52" s="407"/>
      <c r="C52" s="315" t="s">
        <v>102</v>
      </c>
      <c r="D52" s="136"/>
      <c r="E52" s="137"/>
      <c r="F52" s="138"/>
      <c r="G52" s="139"/>
      <c r="H52" s="139"/>
      <c r="I52" s="429">
        <v>855.9</v>
      </c>
      <c r="J52" s="418" t="s">
        <v>0</v>
      </c>
      <c r="K52" s="421">
        <f>I52*H55</f>
        <v>294643.575</v>
      </c>
    </row>
    <row r="53" spans="1:11" s="135" customFormat="1" ht="15">
      <c r="A53" s="427"/>
      <c r="B53" s="407"/>
      <c r="C53" s="316"/>
      <c r="D53" s="136"/>
      <c r="E53" s="137"/>
      <c r="F53" s="143"/>
      <c r="G53" s="139"/>
      <c r="H53" s="139"/>
      <c r="I53" s="430"/>
      <c r="J53" s="419"/>
      <c r="K53" s="422"/>
    </row>
    <row r="54" spans="1:11" s="135" customFormat="1" ht="15" customHeight="1">
      <c r="A54" s="427"/>
      <c r="B54" s="407"/>
      <c r="C54" s="316" t="str">
        <f>C47</f>
        <v>For Proposed of Road</v>
      </c>
      <c r="D54" s="144">
        <v>1</v>
      </c>
      <c r="E54" s="145">
        <f>E23</f>
        <v>170</v>
      </c>
      <c r="F54" s="146">
        <v>9</v>
      </c>
      <c r="G54" s="147">
        <v>0.225</v>
      </c>
      <c r="H54" s="148">
        <f>G54*F54*E54*D54</f>
        <v>344.25</v>
      </c>
      <c r="I54" s="430"/>
      <c r="J54" s="419"/>
      <c r="K54" s="422"/>
    </row>
    <row r="55" spans="1:11" s="135" customFormat="1" ht="15" customHeight="1">
      <c r="A55" s="428"/>
      <c r="B55" s="408"/>
      <c r="C55" s="317" t="s">
        <v>79</v>
      </c>
      <c r="D55" s="149"/>
      <c r="E55" s="145"/>
      <c r="F55" s="145"/>
      <c r="G55" s="149"/>
      <c r="H55" s="148">
        <f>SUM(H54:H54)</f>
        <v>344.25</v>
      </c>
      <c r="I55" s="431"/>
      <c r="J55" s="420"/>
      <c r="K55" s="423"/>
    </row>
    <row r="56" spans="1:11" s="135" customFormat="1" ht="15">
      <c r="A56" s="132"/>
      <c r="B56" s="133"/>
      <c r="C56" s="313"/>
      <c r="D56" s="133"/>
      <c r="E56" s="133"/>
      <c r="F56" s="133"/>
      <c r="G56" s="133"/>
      <c r="H56" s="133"/>
      <c r="I56" s="133"/>
      <c r="J56" s="133"/>
      <c r="K56" s="134"/>
    </row>
    <row r="57" spans="1:11" s="135" customFormat="1" ht="15" customHeight="1">
      <c r="A57" s="406" t="s">
        <v>21</v>
      </c>
      <c r="B57" s="406" t="s">
        <v>51</v>
      </c>
      <c r="C57" s="314" t="s">
        <v>103</v>
      </c>
      <c r="D57" s="144"/>
      <c r="E57" s="146"/>
      <c r="F57" s="150"/>
      <c r="G57" s="151"/>
      <c r="H57" s="152"/>
      <c r="I57" s="153"/>
      <c r="J57" s="154"/>
      <c r="K57" s="134"/>
    </row>
    <row r="58" spans="1:11" s="135" customFormat="1" ht="105" customHeight="1">
      <c r="A58" s="407"/>
      <c r="B58" s="407"/>
      <c r="C58" s="318" t="s">
        <v>104</v>
      </c>
      <c r="D58" s="144"/>
      <c r="E58" s="146"/>
      <c r="F58" s="150"/>
      <c r="G58" s="151"/>
      <c r="H58" s="152"/>
      <c r="I58" s="415">
        <v>23.4</v>
      </c>
      <c r="J58" s="415" t="s">
        <v>53</v>
      </c>
      <c r="K58" s="409">
        <f>I58*H60</f>
        <v>35802</v>
      </c>
    </row>
    <row r="59" spans="1:11" s="135" customFormat="1" ht="15" customHeight="1">
      <c r="A59" s="407"/>
      <c r="B59" s="407"/>
      <c r="C59" s="316" t="str">
        <f>C54</f>
        <v>For Proposed of Road</v>
      </c>
      <c r="D59" s="144">
        <v>1</v>
      </c>
      <c r="E59" s="145">
        <f>E23</f>
        <v>170</v>
      </c>
      <c r="F59" s="146">
        <v>9</v>
      </c>
      <c r="G59" s="156"/>
      <c r="H59" s="157">
        <f>F59*E59*D59</f>
        <v>1530</v>
      </c>
      <c r="I59" s="416"/>
      <c r="J59" s="416"/>
      <c r="K59" s="410"/>
    </row>
    <row r="60" spans="1:11" s="135" customFormat="1" ht="15" customHeight="1">
      <c r="A60" s="408"/>
      <c r="B60" s="408"/>
      <c r="C60" s="317" t="s">
        <v>79</v>
      </c>
      <c r="D60" s="158"/>
      <c r="E60" s="159"/>
      <c r="F60" s="159"/>
      <c r="G60" s="159"/>
      <c r="H60" s="157">
        <f>SUM(H59)</f>
        <v>1530</v>
      </c>
      <c r="I60" s="417"/>
      <c r="J60" s="417"/>
      <c r="K60" s="411"/>
    </row>
    <row r="61" spans="1:11" s="135" customFormat="1" ht="15">
      <c r="A61" s="132"/>
      <c r="B61" s="458"/>
      <c r="C61" s="459"/>
      <c r="D61" s="459"/>
      <c r="E61" s="459"/>
      <c r="F61" s="459"/>
      <c r="G61" s="459"/>
      <c r="H61" s="459"/>
      <c r="I61" s="459"/>
      <c r="J61" s="460"/>
      <c r="K61" s="134"/>
    </row>
    <row r="62" spans="1:11" s="135" customFormat="1" ht="15">
      <c r="A62" s="406" t="s">
        <v>19</v>
      </c>
      <c r="B62" s="406" t="s">
        <v>105</v>
      </c>
      <c r="C62" s="314" t="s">
        <v>106</v>
      </c>
      <c r="D62" s="144"/>
      <c r="E62" s="146"/>
      <c r="F62" s="150"/>
      <c r="G62" s="151"/>
      <c r="H62" s="152"/>
      <c r="I62" s="153"/>
      <c r="J62" s="154"/>
      <c r="K62" s="134"/>
    </row>
    <row r="63" spans="1:11" s="135" customFormat="1" ht="105.75" customHeight="1">
      <c r="A63" s="407"/>
      <c r="B63" s="407"/>
      <c r="C63" s="315" t="s">
        <v>107</v>
      </c>
      <c r="D63" s="144"/>
      <c r="E63" s="146"/>
      <c r="F63" s="150"/>
      <c r="G63" s="151"/>
      <c r="H63" s="152"/>
      <c r="I63" s="160"/>
      <c r="J63" s="161"/>
      <c r="K63" s="162"/>
    </row>
    <row r="64" spans="1:11" s="135" customFormat="1" ht="15" customHeight="1">
      <c r="A64" s="407"/>
      <c r="B64" s="407"/>
      <c r="C64" s="316" t="str">
        <f>C59</f>
        <v>For Proposed of Road</v>
      </c>
      <c r="D64" s="156">
        <f>D59</f>
        <v>1</v>
      </c>
      <c r="E64" s="145">
        <f>E23</f>
        <v>170</v>
      </c>
      <c r="F64" s="155">
        <f>F59</f>
        <v>9</v>
      </c>
      <c r="G64" s="156"/>
      <c r="H64" s="157">
        <f>F64*E64*D64</f>
        <v>1530</v>
      </c>
      <c r="I64" s="160"/>
      <c r="J64" s="161"/>
      <c r="K64" s="162"/>
    </row>
    <row r="65" spans="1:11" s="135" customFormat="1" ht="12.75" customHeight="1">
      <c r="A65" s="408"/>
      <c r="B65" s="408"/>
      <c r="C65" s="412" t="s">
        <v>79</v>
      </c>
      <c r="D65" s="413"/>
      <c r="E65" s="413"/>
      <c r="F65" s="413"/>
      <c r="G65" s="414"/>
      <c r="H65" s="157">
        <f>SUM(H64)</f>
        <v>1530</v>
      </c>
      <c r="I65" s="153">
        <v>8.1</v>
      </c>
      <c r="J65" s="154" t="s">
        <v>1</v>
      </c>
      <c r="K65" s="134">
        <f>H65*I65</f>
        <v>12393</v>
      </c>
    </row>
    <row r="66" spans="1:11" s="135" customFormat="1" ht="15">
      <c r="A66" s="132"/>
      <c r="B66" s="133"/>
      <c r="C66" s="313"/>
      <c r="D66" s="133"/>
      <c r="E66" s="133"/>
      <c r="F66" s="133"/>
      <c r="G66" s="133"/>
      <c r="H66" s="133"/>
      <c r="I66" s="133"/>
      <c r="J66" s="133"/>
      <c r="K66" s="134"/>
    </row>
    <row r="67" spans="1:11" s="135" customFormat="1" ht="15" customHeight="1">
      <c r="A67" s="403" t="s">
        <v>22</v>
      </c>
      <c r="B67" s="406" t="s">
        <v>163</v>
      </c>
      <c r="C67" s="314" t="s">
        <v>108</v>
      </c>
      <c r="D67" s="144"/>
      <c r="E67" s="146"/>
      <c r="F67" s="150"/>
      <c r="G67" s="151"/>
      <c r="H67" s="152"/>
      <c r="I67" s="153"/>
      <c r="J67" s="154"/>
      <c r="K67" s="134"/>
    </row>
    <row r="68" spans="1:11" s="135" customFormat="1" ht="204.75" customHeight="1">
      <c r="A68" s="404"/>
      <c r="B68" s="407"/>
      <c r="C68" s="315" t="s">
        <v>162</v>
      </c>
      <c r="D68" s="144"/>
      <c r="E68" s="146"/>
      <c r="F68" s="150"/>
      <c r="G68" s="151"/>
      <c r="H68" s="152"/>
      <c r="I68" s="160"/>
      <c r="J68" s="161"/>
      <c r="K68" s="162"/>
    </row>
    <row r="69" spans="1:11" s="135" customFormat="1" ht="15" customHeight="1">
      <c r="A69" s="404"/>
      <c r="B69" s="407"/>
      <c r="C69" s="316" t="str">
        <f>C64</f>
        <v>For Proposed of Road</v>
      </c>
      <c r="D69" s="144">
        <v>1</v>
      </c>
      <c r="E69" s="145">
        <f>E23</f>
        <v>170</v>
      </c>
      <c r="F69" s="163">
        <f>F64</f>
        <v>9</v>
      </c>
      <c r="G69" s="151">
        <v>0.05</v>
      </c>
      <c r="H69" s="164">
        <f>G69*F69*E69*D69</f>
        <v>76.5</v>
      </c>
      <c r="I69" s="153"/>
      <c r="J69" s="161"/>
      <c r="K69" s="162"/>
    </row>
    <row r="70" spans="1:11" s="135" customFormat="1" ht="13.5" customHeight="1">
      <c r="A70" s="405"/>
      <c r="B70" s="408"/>
      <c r="C70" s="317" t="s">
        <v>79</v>
      </c>
      <c r="D70" s="144"/>
      <c r="E70" s="145"/>
      <c r="F70" s="163"/>
      <c r="G70" s="151"/>
      <c r="H70" s="164">
        <f>SUM(H69:H69)</f>
        <v>76.5</v>
      </c>
      <c r="I70" s="153">
        <v>6460.2</v>
      </c>
      <c r="J70" s="154" t="s">
        <v>0</v>
      </c>
      <c r="K70" s="134">
        <f>H70*I70</f>
        <v>494205.3</v>
      </c>
    </row>
    <row r="71" spans="1:11" s="135" customFormat="1" ht="13.5" customHeight="1">
      <c r="A71" s="132"/>
      <c r="B71" s="133"/>
      <c r="C71" s="313"/>
      <c r="D71" s="133"/>
      <c r="E71" s="133"/>
      <c r="F71" s="133"/>
      <c r="G71" s="133"/>
      <c r="H71" s="133"/>
      <c r="I71" s="133"/>
      <c r="J71" s="133"/>
      <c r="K71" s="134"/>
    </row>
    <row r="72" spans="1:11" s="135" customFormat="1" ht="15" customHeight="1">
      <c r="A72" s="402" t="s">
        <v>23</v>
      </c>
      <c r="B72" s="402" t="s">
        <v>160</v>
      </c>
      <c r="C72" s="314" t="s">
        <v>168</v>
      </c>
      <c r="D72" s="144"/>
      <c r="E72" s="146"/>
      <c r="F72" s="150"/>
      <c r="G72" s="151"/>
      <c r="H72" s="152"/>
      <c r="I72" s="153"/>
      <c r="J72" s="154"/>
      <c r="K72" s="134"/>
    </row>
    <row r="73" spans="1:11" s="135" customFormat="1" ht="169.5" customHeight="1">
      <c r="A73" s="402"/>
      <c r="B73" s="402"/>
      <c r="C73" s="315" t="s">
        <v>159</v>
      </c>
      <c r="D73" s="144"/>
      <c r="E73" s="146"/>
      <c r="F73" s="150"/>
      <c r="G73" s="151"/>
      <c r="H73" s="152"/>
      <c r="I73" s="160"/>
      <c r="J73" s="161"/>
      <c r="K73" s="162"/>
    </row>
    <row r="74" spans="1:11" s="135" customFormat="1" ht="27.75" customHeight="1">
      <c r="A74" s="165"/>
      <c r="B74" s="165"/>
      <c r="C74" s="316" t="s">
        <v>161</v>
      </c>
      <c r="D74" s="144">
        <v>1</v>
      </c>
      <c r="E74" s="145">
        <f>E23</f>
        <v>170</v>
      </c>
      <c r="F74" s="163">
        <f>F69</f>
        <v>9</v>
      </c>
      <c r="G74" s="151">
        <v>0.03</v>
      </c>
      <c r="H74" s="164">
        <f>G74*F74*E74*D74</f>
        <v>45.900000000000006</v>
      </c>
      <c r="I74" s="153"/>
      <c r="J74" s="161"/>
      <c r="K74" s="162"/>
    </row>
    <row r="75" spans="1:11" s="135" customFormat="1" ht="15" customHeight="1">
      <c r="A75" s="166"/>
      <c r="B75" s="167"/>
      <c r="C75" s="312" t="s">
        <v>79</v>
      </c>
      <c r="D75" s="149"/>
      <c r="E75" s="145"/>
      <c r="F75" s="146"/>
      <c r="G75" s="147"/>
      <c r="H75" s="164">
        <f>SUM(H74:H74)</f>
        <v>45.900000000000006</v>
      </c>
      <c r="I75" s="168">
        <v>8226</v>
      </c>
      <c r="J75" s="154" t="s">
        <v>0</v>
      </c>
      <c r="K75" s="169">
        <f>H75*I75</f>
        <v>377573.4</v>
      </c>
    </row>
    <row r="76" spans="1:11" ht="12.75" customHeight="1">
      <c r="A76" s="105"/>
      <c r="B76" s="354"/>
      <c r="C76" s="355"/>
      <c r="D76" s="355"/>
      <c r="E76" s="355"/>
      <c r="F76" s="355"/>
      <c r="G76" s="355"/>
      <c r="H76" s="355"/>
      <c r="I76" s="355"/>
      <c r="J76" s="356"/>
      <c r="K76" s="217"/>
    </row>
    <row r="77" spans="1:11" s="23" customFormat="1" ht="15" customHeight="1">
      <c r="A77" s="80" t="s">
        <v>24</v>
      </c>
      <c r="B77" s="400" t="s">
        <v>52</v>
      </c>
      <c r="C77" s="308" t="s">
        <v>109</v>
      </c>
      <c r="D77" s="113"/>
      <c r="E77" s="114"/>
      <c r="F77" s="114"/>
      <c r="G77" s="114"/>
      <c r="H77" s="115"/>
      <c r="I77" s="114"/>
      <c r="J77" s="114"/>
      <c r="K77" s="171"/>
    </row>
    <row r="78" spans="1:11" ht="181.5" customHeight="1">
      <c r="A78" s="83"/>
      <c r="B78" s="401"/>
      <c r="C78" s="309" t="s">
        <v>110</v>
      </c>
      <c r="D78" s="87"/>
      <c r="E78" s="84"/>
      <c r="F78" s="84"/>
      <c r="G78" s="84"/>
      <c r="H78" s="85"/>
      <c r="I78" s="22"/>
      <c r="J78" s="83"/>
      <c r="K78" s="86"/>
    </row>
    <row r="79" spans="1:11" ht="15">
      <c r="A79" s="105"/>
      <c r="B79" s="83"/>
      <c r="C79" s="76" t="s">
        <v>111</v>
      </c>
      <c r="D79" s="83">
        <v>3</v>
      </c>
      <c r="E79" s="83">
        <f>E23</f>
        <v>170</v>
      </c>
      <c r="F79" s="172">
        <v>0.1</v>
      </c>
      <c r="G79" s="84"/>
      <c r="H79" s="85">
        <f>F79*E79*D79</f>
        <v>51</v>
      </c>
      <c r="I79" s="22"/>
      <c r="J79" s="83"/>
      <c r="K79" s="86"/>
    </row>
    <row r="80" spans="1:11" s="17" customFormat="1" ht="15">
      <c r="A80" s="83"/>
      <c r="B80" s="83"/>
      <c r="C80" s="76" t="s">
        <v>2</v>
      </c>
      <c r="D80" s="83"/>
      <c r="E80" s="83"/>
      <c r="F80" s="83"/>
      <c r="G80" s="83"/>
      <c r="H80" s="85">
        <f>SUM(H79:H79)</f>
        <v>51</v>
      </c>
      <c r="I80" s="83">
        <v>900</v>
      </c>
      <c r="J80" s="83" t="s">
        <v>53</v>
      </c>
      <c r="K80" s="86">
        <f>I80*H80</f>
        <v>45900</v>
      </c>
    </row>
    <row r="81" spans="1:11" ht="15">
      <c r="A81" s="105"/>
      <c r="B81" s="105"/>
      <c r="C81" s="6"/>
      <c r="D81" s="105"/>
      <c r="E81" s="105"/>
      <c r="F81" s="173"/>
      <c r="G81" s="173"/>
      <c r="H81" s="105"/>
      <c r="I81" s="215"/>
      <c r="J81" s="216"/>
      <c r="K81" s="170"/>
    </row>
    <row r="82" spans="1:11" s="23" customFormat="1" ht="25.5" customHeight="1">
      <c r="A82" s="80" t="s">
        <v>169</v>
      </c>
      <c r="B82" s="81" t="s">
        <v>54</v>
      </c>
      <c r="C82" s="308" t="s">
        <v>112</v>
      </c>
      <c r="D82" s="113"/>
      <c r="E82" s="114"/>
      <c r="F82" s="114"/>
      <c r="G82" s="114"/>
      <c r="H82" s="115"/>
      <c r="I82" s="114"/>
      <c r="J82" s="114"/>
      <c r="K82" s="171"/>
    </row>
    <row r="83" spans="1:11" s="23" customFormat="1" ht="147.75" customHeight="1">
      <c r="A83" s="395"/>
      <c r="B83" s="395"/>
      <c r="C83" s="309" t="s">
        <v>113</v>
      </c>
      <c r="D83" s="113"/>
      <c r="E83" s="114"/>
      <c r="F83" s="114"/>
      <c r="G83" s="114"/>
      <c r="H83" s="115"/>
      <c r="I83" s="114"/>
      <c r="J83" s="114"/>
      <c r="K83" s="171"/>
    </row>
    <row r="84" spans="1:11" s="23" customFormat="1" ht="15" customHeight="1">
      <c r="A84" s="395"/>
      <c r="B84" s="395"/>
      <c r="C84" s="310" t="s">
        <v>114</v>
      </c>
      <c r="D84" s="113">
        <v>1</v>
      </c>
      <c r="E84" s="114">
        <f>E23</f>
        <v>170</v>
      </c>
      <c r="F84" s="174">
        <v>0.1</v>
      </c>
      <c r="G84" s="114"/>
      <c r="H84" s="115">
        <f>F84*E84*D84</f>
        <v>17</v>
      </c>
      <c r="I84" s="387">
        <v>63</v>
      </c>
      <c r="J84" s="388" t="s">
        <v>53</v>
      </c>
      <c r="K84" s="386">
        <v>45900</v>
      </c>
    </row>
    <row r="85" spans="1:11" ht="15" customHeight="1">
      <c r="A85" s="105"/>
      <c r="B85" s="105"/>
      <c r="C85" s="392" t="s">
        <v>2</v>
      </c>
      <c r="D85" s="392"/>
      <c r="E85" s="392"/>
      <c r="F85" s="392"/>
      <c r="G85" s="392"/>
      <c r="H85" s="22">
        <f>SUM(H84:H84)</f>
        <v>17</v>
      </c>
      <c r="I85" s="387"/>
      <c r="J85" s="388"/>
      <c r="K85" s="386"/>
    </row>
    <row r="86" spans="1:13" s="23" customFormat="1" ht="16.5" customHeight="1">
      <c r="A86" s="393" t="s">
        <v>170</v>
      </c>
      <c r="B86" s="394" t="s">
        <v>115</v>
      </c>
      <c r="C86" s="311" t="s">
        <v>36</v>
      </c>
      <c r="D86" s="396"/>
      <c r="E86" s="396"/>
      <c r="F86" s="389"/>
      <c r="G86" s="390"/>
      <c r="H86" s="391"/>
      <c r="I86" s="45"/>
      <c r="J86" s="79"/>
      <c r="K86" s="11"/>
      <c r="M86" s="24"/>
    </row>
    <row r="87" spans="1:13" ht="160.5" customHeight="1">
      <c r="A87" s="393"/>
      <c r="B87" s="394"/>
      <c r="C87" s="309" t="s">
        <v>116</v>
      </c>
      <c r="D87" s="396"/>
      <c r="E87" s="396"/>
      <c r="F87" s="389"/>
      <c r="G87" s="390"/>
      <c r="H87" s="391"/>
      <c r="I87" s="45"/>
      <c r="J87" s="79"/>
      <c r="K87" s="11"/>
      <c r="M87" s="12"/>
    </row>
    <row r="88" spans="1:11" s="23" customFormat="1" ht="27" customHeight="1">
      <c r="A88" s="393"/>
      <c r="B88" s="394"/>
      <c r="C88" s="310"/>
      <c r="D88" s="113">
        <v>50</v>
      </c>
      <c r="E88" s="114"/>
      <c r="F88" s="174"/>
      <c r="G88" s="114"/>
      <c r="H88" s="115">
        <f>D88</f>
        <v>50</v>
      </c>
      <c r="I88" s="387">
        <v>282</v>
      </c>
      <c r="J88" s="388" t="s">
        <v>5</v>
      </c>
      <c r="K88" s="386">
        <v>45900</v>
      </c>
    </row>
    <row r="89" spans="1:11" ht="15" customHeight="1">
      <c r="A89" s="218"/>
      <c r="B89" s="175"/>
      <c r="C89" s="392" t="s">
        <v>2</v>
      </c>
      <c r="D89" s="392"/>
      <c r="E89" s="392"/>
      <c r="F89" s="392"/>
      <c r="G89" s="392"/>
      <c r="H89" s="22">
        <f>SUM(H88:H88)</f>
        <v>50</v>
      </c>
      <c r="I89" s="387"/>
      <c r="J89" s="388"/>
      <c r="K89" s="386"/>
    </row>
    <row r="90" spans="1:11" ht="15" customHeight="1">
      <c r="A90" s="218"/>
      <c r="B90" s="231"/>
      <c r="C90" s="232"/>
      <c r="D90" s="232"/>
      <c r="E90" s="232"/>
      <c r="F90" s="232"/>
      <c r="G90" s="232"/>
      <c r="H90" s="232"/>
      <c r="I90" s="232"/>
      <c r="J90" s="233"/>
      <c r="K90" s="217"/>
    </row>
    <row r="91" spans="1:13" s="23" customFormat="1" ht="16.5" customHeight="1">
      <c r="A91" s="393" t="s">
        <v>171</v>
      </c>
      <c r="B91" s="394" t="s">
        <v>55</v>
      </c>
      <c r="C91" s="311" t="s">
        <v>117</v>
      </c>
      <c r="D91" s="396"/>
      <c r="E91" s="396"/>
      <c r="F91" s="389"/>
      <c r="G91" s="390"/>
      <c r="H91" s="391"/>
      <c r="I91" s="45"/>
      <c r="J91" s="79"/>
      <c r="K91" s="11"/>
      <c r="M91" s="24"/>
    </row>
    <row r="92" spans="1:13" ht="162" customHeight="1">
      <c r="A92" s="393"/>
      <c r="B92" s="394"/>
      <c r="C92" s="309" t="s">
        <v>118</v>
      </c>
      <c r="D92" s="396"/>
      <c r="E92" s="396"/>
      <c r="F92" s="389"/>
      <c r="G92" s="390"/>
      <c r="H92" s="391"/>
      <c r="I92" s="45"/>
      <c r="J92" s="79"/>
      <c r="K92" s="11"/>
      <c r="M92" s="12"/>
    </row>
    <row r="93" spans="1:11" s="23" customFormat="1" ht="27" customHeight="1">
      <c r="A93" s="393"/>
      <c r="B93" s="394"/>
      <c r="C93" s="310" t="s">
        <v>207</v>
      </c>
      <c r="D93" s="113">
        <v>170</v>
      </c>
      <c r="E93" s="114"/>
      <c r="F93" s="174"/>
      <c r="G93" s="114"/>
      <c r="H93" s="115">
        <f>D93</f>
        <v>170</v>
      </c>
      <c r="I93" s="387">
        <v>641.7</v>
      </c>
      <c r="J93" s="388" t="s">
        <v>5</v>
      </c>
      <c r="K93" s="386">
        <f>I93*H94</f>
        <v>109089.00000000001</v>
      </c>
    </row>
    <row r="94" spans="1:11" ht="15" customHeight="1">
      <c r="A94" s="218"/>
      <c r="B94" s="175"/>
      <c r="C94" s="392" t="s">
        <v>2</v>
      </c>
      <c r="D94" s="392"/>
      <c r="E94" s="392"/>
      <c r="F94" s="392"/>
      <c r="G94" s="392"/>
      <c r="H94" s="22">
        <f>SUM(H93:H93)</f>
        <v>170</v>
      </c>
      <c r="I94" s="387"/>
      <c r="J94" s="388"/>
      <c r="K94" s="386"/>
    </row>
    <row r="95" spans="1:11" ht="15" customHeight="1">
      <c r="A95" s="218"/>
      <c r="B95" s="231"/>
      <c r="C95" s="232"/>
      <c r="D95" s="232"/>
      <c r="E95" s="232"/>
      <c r="F95" s="232"/>
      <c r="G95" s="232"/>
      <c r="H95" s="232"/>
      <c r="I95" s="232"/>
      <c r="J95" s="233"/>
      <c r="K95" s="217"/>
    </row>
    <row r="96" spans="1:11" ht="25.5" customHeight="1">
      <c r="A96" s="102">
        <v>14</v>
      </c>
      <c r="B96" s="92" t="s">
        <v>60</v>
      </c>
      <c r="C96" s="325" t="s">
        <v>61</v>
      </c>
      <c r="D96" s="83"/>
      <c r="E96" s="82"/>
      <c r="F96" s="97"/>
      <c r="G96" s="97"/>
      <c r="H96" s="85"/>
      <c r="I96" s="85"/>
      <c r="J96" s="105"/>
      <c r="K96" s="106"/>
    </row>
    <row r="97" spans="1:11" ht="87" customHeight="1">
      <c r="A97" s="102"/>
      <c r="B97" s="92"/>
      <c r="C97" s="309" t="s">
        <v>62</v>
      </c>
      <c r="D97" s="83"/>
      <c r="E97" s="82"/>
      <c r="F97" s="97"/>
      <c r="G97" s="97"/>
      <c r="H97" s="85"/>
      <c r="I97" s="85"/>
      <c r="J97" s="105"/>
      <c r="K97" s="106"/>
    </row>
    <row r="98" spans="1:11" ht="43.5" customHeight="1">
      <c r="A98" s="102"/>
      <c r="B98" s="92" t="s">
        <v>63</v>
      </c>
      <c r="C98" s="326" t="s">
        <v>191</v>
      </c>
      <c r="D98" s="82">
        <v>6</v>
      </c>
      <c r="E98" s="98">
        <v>2.5</v>
      </c>
      <c r="F98" s="97"/>
      <c r="G98" s="97"/>
      <c r="H98" s="85">
        <f>E98*2*6</f>
        <v>30</v>
      </c>
      <c r="I98" s="85">
        <v>437.4</v>
      </c>
      <c r="J98" s="105" t="s">
        <v>64</v>
      </c>
      <c r="K98" s="106">
        <f>I98*H98</f>
        <v>13122</v>
      </c>
    </row>
    <row r="99" spans="1:11" ht="15">
      <c r="A99" s="218"/>
      <c r="B99" s="175"/>
      <c r="C99" s="397" t="s">
        <v>2</v>
      </c>
      <c r="D99" s="398"/>
      <c r="E99" s="398"/>
      <c r="F99" s="398"/>
      <c r="G99" s="398"/>
      <c r="H99" s="398"/>
      <c r="I99" s="398"/>
      <c r="J99" s="399"/>
      <c r="K99" s="176">
        <f>SUM(K20:K98)</f>
        <v>2089306.125</v>
      </c>
    </row>
  </sheetData>
  <sheetProtection/>
  <mergeCells count="105">
    <mergeCell ref="H35:H40"/>
    <mergeCell ref="F20:F21"/>
    <mergeCell ref="B61:J61"/>
    <mergeCell ref="B44:J44"/>
    <mergeCell ref="I25:I30"/>
    <mergeCell ref="D17:H17"/>
    <mergeCell ref="I17:I18"/>
    <mergeCell ref="J17:J18"/>
    <mergeCell ref="H25:H30"/>
    <mergeCell ref="F35:F40"/>
    <mergeCell ref="G35:G40"/>
    <mergeCell ref="B6:K6"/>
    <mergeCell ref="B12:K12"/>
    <mergeCell ref="K17:K18"/>
    <mergeCell ref="G20:G21"/>
    <mergeCell ref="H20:H21"/>
    <mergeCell ref="I20:I21"/>
    <mergeCell ref="J20:J21"/>
    <mergeCell ref="K20:K21"/>
    <mergeCell ref="D20:D21"/>
    <mergeCell ref="E20:E21"/>
    <mergeCell ref="G25:G30"/>
    <mergeCell ref="A1:K1"/>
    <mergeCell ref="A2:K2"/>
    <mergeCell ref="A16:K16"/>
    <mergeCell ref="A17:A18"/>
    <mergeCell ref="B17:B18"/>
    <mergeCell ref="C17:C18"/>
    <mergeCell ref="A3:K3"/>
    <mergeCell ref="B4:K4"/>
    <mergeCell ref="B5:K5"/>
    <mergeCell ref="A26:A30"/>
    <mergeCell ref="B26:B30"/>
    <mergeCell ref="C26:C30"/>
    <mergeCell ref="D25:D30"/>
    <mergeCell ref="E25:E30"/>
    <mergeCell ref="F25:F30"/>
    <mergeCell ref="C49:G49"/>
    <mergeCell ref="I35:I40"/>
    <mergeCell ref="J25:J30"/>
    <mergeCell ref="K35:K40"/>
    <mergeCell ref="A36:A40"/>
    <mergeCell ref="B36:B40"/>
    <mergeCell ref="C36:C40"/>
    <mergeCell ref="D35:D40"/>
    <mergeCell ref="E35:E40"/>
    <mergeCell ref="K25:K30"/>
    <mergeCell ref="I58:I60"/>
    <mergeCell ref="J58:J60"/>
    <mergeCell ref="J52:J55"/>
    <mergeCell ref="K52:K55"/>
    <mergeCell ref="J35:J40"/>
    <mergeCell ref="A51:A55"/>
    <mergeCell ref="B51:B55"/>
    <mergeCell ref="I52:I55"/>
    <mergeCell ref="A46:A49"/>
    <mergeCell ref="B46:B49"/>
    <mergeCell ref="A72:A73"/>
    <mergeCell ref="B72:B73"/>
    <mergeCell ref="A67:A70"/>
    <mergeCell ref="B67:B70"/>
    <mergeCell ref="K58:K60"/>
    <mergeCell ref="A62:A65"/>
    <mergeCell ref="B62:B65"/>
    <mergeCell ref="C65:G65"/>
    <mergeCell ref="A57:A60"/>
    <mergeCell ref="B57:B60"/>
    <mergeCell ref="C99:J99"/>
    <mergeCell ref="B77:B78"/>
    <mergeCell ref="I88:I89"/>
    <mergeCell ref="J88:J89"/>
    <mergeCell ref="J93:J94"/>
    <mergeCell ref="D86:D87"/>
    <mergeCell ref="E86:E87"/>
    <mergeCell ref="C94:G94"/>
    <mergeCell ref="G91:G92"/>
    <mergeCell ref="H91:H92"/>
    <mergeCell ref="A86:A88"/>
    <mergeCell ref="B86:B88"/>
    <mergeCell ref="A83:A84"/>
    <mergeCell ref="B83:B84"/>
    <mergeCell ref="I93:I94"/>
    <mergeCell ref="D91:D92"/>
    <mergeCell ref="E91:E92"/>
    <mergeCell ref="A91:A93"/>
    <mergeCell ref="B91:B93"/>
    <mergeCell ref="F91:F92"/>
    <mergeCell ref="K93:K94"/>
    <mergeCell ref="I84:I85"/>
    <mergeCell ref="J84:J85"/>
    <mergeCell ref="F86:F87"/>
    <mergeCell ref="G86:G87"/>
    <mergeCell ref="H86:H87"/>
    <mergeCell ref="K88:K89"/>
    <mergeCell ref="C89:G89"/>
    <mergeCell ref="K84:K85"/>
    <mergeCell ref="C85:G85"/>
    <mergeCell ref="B7:K7"/>
    <mergeCell ref="B13:K13"/>
    <mergeCell ref="B14:K14"/>
    <mergeCell ref="B15:K15"/>
    <mergeCell ref="B8:K8"/>
    <mergeCell ref="B9:K9"/>
    <mergeCell ref="B10:K10"/>
    <mergeCell ref="B11:K11"/>
  </mergeCells>
  <printOptions horizontalCentered="1"/>
  <pageMargins left="0.3937007874015748" right="0.3937007874015748" top="0.5511811023622047"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C00000"/>
  </sheetPr>
  <dimension ref="A1:Q105"/>
  <sheetViews>
    <sheetView view="pageBreakPreview" zoomScaleSheetLayoutView="100" zoomScalePageLayoutView="0" workbookViewId="0" topLeftCell="A70">
      <selection activeCell="H104" sqref="H104:K104"/>
    </sheetView>
  </sheetViews>
  <sheetFormatPr defaultColWidth="9.140625" defaultRowHeight="15"/>
  <cols>
    <col min="1" max="1" width="4.00390625" style="9" customWidth="1"/>
    <col min="2" max="2" width="7.140625" style="9" customWidth="1"/>
    <col min="3" max="3" width="41.00390625" style="28" customWidth="1"/>
    <col min="4" max="4" width="6.8515625" style="9" hidden="1" customWidth="1"/>
    <col min="5" max="5" width="7.28125" style="9" hidden="1" customWidth="1"/>
    <col min="6" max="6" width="5.57421875" style="107" hidden="1" customWidth="1"/>
    <col min="7" max="7" width="8.7109375" style="107" hidden="1" customWidth="1"/>
    <col min="8" max="8" width="8.7109375" style="9" bestFit="1" customWidth="1"/>
    <col min="9" max="9" width="8.140625" style="108" bestFit="1" customWidth="1"/>
    <col min="10" max="10" width="4.8515625" style="9" bestFit="1" customWidth="1"/>
    <col min="11" max="11" width="8.00390625" style="109" bestFit="1" customWidth="1"/>
    <col min="12" max="12" width="9.140625" style="9" customWidth="1"/>
    <col min="13" max="13" width="11.140625" style="9" bestFit="1" customWidth="1"/>
    <col min="14" max="15" width="10.140625" style="9" bestFit="1" customWidth="1"/>
    <col min="16" max="16384" width="9.140625" style="9" customWidth="1"/>
  </cols>
  <sheetData>
    <row r="1" spans="1:11" ht="15.75">
      <c r="A1" s="525" t="str">
        <f>'Road 1'!A1:K1</f>
        <v>PROPOSED ROAD FROM HOSTEL TO OMTI NALLA ROAD JABALPUR (M.P.)</v>
      </c>
      <c r="B1" s="525"/>
      <c r="C1" s="525"/>
      <c r="D1" s="525"/>
      <c r="E1" s="525"/>
      <c r="F1" s="525"/>
      <c r="G1" s="525"/>
      <c r="H1" s="525"/>
      <c r="I1" s="525"/>
      <c r="J1" s="525"/>
      <c r="K1" s="525"/>
    </row>
    <row r="2" spans="1:11" ht="15.75">
      <c r="A2" s="526" t="str">
        <f>'Road 1'!A2:K2</f>
        <v>Length of the Road = 170 m, ROW 15m</v>
      </c>
      <c r="B2" s="526"/>
      <c r="C2" s="526"/>
      <c r="D2" s="526"/>
      <c r="E2" s="526"/>
      <c r="F2" s="526"/>
      <c r="G2" s="526"/>
      <c r="H2" s="526"/>
      <c r="I2" s="526"/>
      <c r="J2" s="526"/>
      <c r="K2" s="526"/>
    </row>
    <row r="3" spans="1:11" s="303" customFormat="1" ht="15">
      <c r="A3" s="533" t="s">
        <v>192</v>
      </c>
      <c r="B3" s="533"/>
      <c r="C3" s="533"/>
      <c r="D3" s="533"/>
      <c r="E3" s="533"/>
      <c r="F3" s="533"/>
      <c r="G3" s="533"/>
      <c r="H3" s="533"/>
      <c r="I3" s="533"/>
      <c r="J3" s="533"/>
      <c r="K3" s="533"/>
    </row>
    <row r="4" spans="1:11" s="303" customFormat="1" ht="15">
      <c r="A4" s="533" t="s">
        <v>220</v>
      </c>
      <c r="B4" s="533"/>
      <c r="C4" s="533"/>
      <c r="D4" s="533"/>
      <c r="E4" s="533"/>
      <c r="F4" s="533"/>
      <c r="G4" s="533"/>
      <c r="H4" s="533"/>
      <c r="I4" s="533"/>
      <c r="J4" s="533"/>
      <c r="K4" s="533"/>
    </row>
    <row r="5" spans="1:11" s="303" customFormat="1" ht="15">
      <c r="A5" s="305"/>
      <c r="B5" s="305"/>
      <c r="C5" s="305"/>
      <c r="D5" s="305"/>
      <c r="E5" s="305"/>
      <c r="F5" s="305"/>
      <c r="G5" s="305"/>
      <c r="H5" s="305"/>
      <c r="I5" s="305"/>
      <c r="J5" s="305"/>
      <c r="K5" s="305"/>
    </row>
    <row r="6" spans="1:11" s="303" customFormat="1" ht="15">
      <c r="A6" s="306" t="s">
        <v>65</v>
      </c>
      <c r="B6" s="305"/>
      <c r="C6" s="305"/>
      <c r="D6" s="305"/>
      <c r="E6" s="305"/>
      <c r="F6" s="305"/>
      <c r="G6" s="305"/>
      <c r="H6" s="305"/>
      <c r="I6" s="305"/>
      <c r="J6" s="305"/>
      <c r="K6" s="305"/>
    </row>
    <row r="7" spans="1:11" s="303" customFormat="1" ht="15">
      <c r="A7" s="305" t="s">
        <v>193</v>
      </c>
      <c r="B7" s="305"/>
      <c r="C7" s="305"/>
      <c r="D7" s="305"/>
      <c r="E7" s="305"/>
      <c r="F7" s="305"/>
      <c r="G7" s="305"/>
      <c r="H7" s="305"/>
      <c r="I7" s="305"/>
      <c r="J7" s="305"/>
      <c r="K7" s="305"/>
    </row>
    <row r="8" spans="1:11" s="303" customFormat="1" ht="15">
      <c r="A8" s="307" t="s">
        <v>219</v>
      </c>
      <c r="B8" s="305"/>
      <c r="C8" s="305"/>
      <c r="D8" s="305"/>
      <c r="E8" s="305"/>
      <c r="F8" s="305"/>
      <c r="G8" s="305"/>
      <c r="H8" s="305"/>
      <c r="I8" s="305"/>
      <c r="J8" s="305"/>
      <c r="K8" s="305"/>
    </row>
    <row r="9" spans="1:11" ht="15">
      <c r="A9" s="305"/>
      <c r="B9" s="305"/>
      <c r="C9" s="305"/>
      <c r="D9" s="305"/>
      <c r="E9" s="305"/>
      <c r="F9" s="305"/>
      <c r="G9" s="305"/>
      <c r="H9" s="305"/>
      <c r="I9" s="305"/>
      <c r="J9" s="305"/>
      <c r="K9" s="305"/>
    </row>
    <row r="10" spans="1:11" s="23" customFormat="1" ht="15">
      <c r="A10" s="527" t="s">
        <v>210</v>
      </c>
      <c r="B10" s="528"/>
      <c r="C10" s="528"/>
      <c r="D10" s="528"/>
      <c r="E10" s="528"/>
      <c r="F10" s="528"/>
      <c r="G10" s="528"/>
      <c r="H10" s="528"/>
      <c r="I10" s="528"/>
      <c r="J10" s="528"/>
      <c r="K10" s="529"/>
    </row>
    <row r="11" spans="1:11" ht="15">
      <c r="A11" s="530" t="s">
        <v>46</v>
      </c>
      <c r="B11" s="531" t="s">
        <v>58</v>
      </c>
      <c r="C11" s="530" t="s">
        <v>10</v>
      </c>
      <c r="D11" s="532" t="s">
        <v>11</v>
      </c>
      <c r="E11" s="532"/>
      <c r="F11" s="532"/>
      <c r="G11" s="532"/>
      <c r="H11" s="532"/>
      <c r="I11" s="517" t="s">
        <v>12</v>
      </c>
      <c r="J11" s="519" t="s">
        <v>9</v>
      </c>
      <c r="K11" s="520" t="s">
        <v>3</v>
      </c>
    </row>
    <row r="12" spans="1:11" ht="15">
      <c r="A12" s="530"/>
      <c r="B12" s="531"/>
      <c r="C12" s="530"/>
      <c r="D12" s="90" t="s">
        <v>5</v>
      </c>
      <c r="E12" s="90" t="s">
        <v>13</v>
      </c>
      <c r="F12" s="91" t="s">
        <v>14</v>
      </c>
      <c r="G12" s="91" t="s">
        <v>15</v>
      </c>
      <c r="H12" s="90" t="s">
        <v>4</v>
      </c>
      <c r="I12" s="518"/>
      <c r="J12" s="519"/>
      <c r="K12" s="521"/>
    </row>
    <row r="13" spans="1:11" ht="15">
      <c r="A13" s="110" t="s">
        <v>16</v>
      </c>
      <c r="B13" s="469" t="s">
        <v>66</v>
      </c>
      <c r="C13" s="327" t="s">
        <v>211</v>
      </c>
      <c r="D13" s="472"/>
      <c r="E13" s="473"/>
      <c r="F13" s="475" t="s">
        <v>173</v>
      </c>
      <c r="G13" s="475"/>
      <c r="H13" s="476"/>
      <c r="I13" s="477"/>
      <c r="J13" s="415"/>
      <c r="K13" s="480"/>
    </row>
    <row r="14" spans="1:11" ht="15">
      <c r="A14" s="483"/>
      <c r="B14" s="470"/>
      <c r="C14" s="485" t="s">
        <v>67</v>
      </c>
      <c r="D14" s="472"/>
      <c r="E14" s="473"/>
      <c r="F14" s="474"/>
      <c r="G14" s="475"/>
      <c r="H14" s="476"/>
      <c r="I14" s="478"/>
      <c r="J14" s="416"/>
      <c r="K14" s="481"/>
    </row>
    <row r="15" spans="1:11" ht="57" customHeight="1">
      <c r="A15" s="484"/>
      <c r="B15" s="470"/>
      <c r="C15" s="486"/>
      <c r="D15" s="472"/>
      <c r="E15" s="473"/>
      <c r="F15" s="474"/>
      <c r="G15" s="475"/>
      <c r="H15" s="476"/>
      <c r="I15" s="479"/>
      <c r="J15" s="417"/>
      <c r="K15" s="482"/>
    </row>
    <row r="16" spans="1:11" ht="15">
      <c r="A16" s="484"/>
      <c r="B16" s="470"/>
      <c r="C16" s="328" t="s">
        <v>185</v>
      </c>
      <c r="D16" s="234">
        <v>2</v>
      </c>
      <c r="E16" s="235">
        <v>170</v>
      </c>
      <c r="F16" s="236">
        <v>1.5</v>
      </c>
      <c r="G16" s="237">
        <v>1.35</v>
      </c>
      <c r="H16" s="238">
        <f>G16*F16*E16*D16</f>
        <v>688.5000000000001</v>
      </c>
      <c r="I16" s="416">
        <v>116.1</v>
      </c>
      <c r="J16" s="416" t="s">
        <v>59</v>
      </c>
      <c r="K16" s="489">
        <f>I16*H18</f>
        <v>168356.61</v>
      </c>
    </row>
    <row r="17" spans="1:11" ht="15">
      <c r="A17" s="484"/>
      <c r="B17" s="470"/>
      <c r="C17" s="328" t="s">
        <v>186</v>
      </c>
      <c r="D17" s="234">
        <v>2</v>
      </c>
      <c r="E17" s="235">
        <f>E16</f>
        <v>170</v>
      </c>
      <c r="F17" s="236">
        <v>1.6</v>
      </c>
      <c r="G17" s="237">
        <v>1.4</v>
      </c>
      <c r="H17" s="238">
        <f>G17*F17*E17*D17</f>
        <v>761.5999999999999</v>
      </c>
      <c r="I17" s="416"/>
      <c r="J17" s="416"/>
      <c r="K17" s="489"/>
    </row>
    <row r="18" spans="1:11" ht="15">
      <c r="A18" s="484"/>
      <c r="B18" s="471"/>
      <c r="C18" s="329" t="s">
        <v>68</v>
      </c>
      <c r="D18" s="144"/>
      <c r="E18" s="154"/>
      <c r="F18" s="237"/>
      <c r="G18" s="237"/>
      <c r="H18" s="239">
        <f>SUM(H16:H17)</f>
        <v>1450.1</v>
      </c>
      <c r="I18" s="417"/>
      <c r="J18" s="417"/>
      <c r="K18" s="490"/>
    </row>
    <row r="19" spans="1:11" ht="15">
      <c r="A19" s="240"/>
      <c r="B19" s="500"/>
      <c r="C19" s="501"/>
      <c r="D19" s="501"/>
      <c r="E19" s="501"/>
      <c r="F19" s="501"/>
      <c r="G19" s="501"/>
      <c r="H19" s="501"/>
      <c r="I19" s="501"/>
      <c r="J19" s="502"/>
      <c r="K19" s="241"/>
    </row>
    <row r="20" spans="1:11" ht="15">
      <c r="A20" s="110" t="s">
        <v>17</v>
      </c>
      <c r="B20" s="469" t="s">
        <v>123</v>
      </c>
      <c r="C20" s="327" t="s">
        <v>157</v>
      </c>
      <c r="D20" s="472"/>
      <c r="E20" s="473"/>
      <c r="F20" s="474"/>
      <c r="G20" s="475"/>
      <c r="H20" s="476"/>
      <c r="I20" s="477"/>
      <c r="J20" s="415"/>
      <c r="K20" s="480"/>
    </row>
    <row r="21" spans="1:11" ht="37.5" customHeight="1">
      <c r="A21" s="483"/>
      <c r="B21" s="470"/>
      <c r="C21" s="485" t="s">
        <v>124</v>
      </c>
      <c r="D21" s="472"/>
      <c r="E21" s="473"/>
      <c r="F21" s="474"/>
      <c r="G21" s="475"/>
      <c r="H21" s="476"/>
      <c r="I21" s="478"/>
      <c r="J21" s="416"/>
      <c r="K21" s="481"/>
    </row>
    <row r="22" spans="1:11" ht="63" customHeight="1">
      <c r="A22" s="484"/>
      <c r="B22" s="470"/>
      <c r="C22" s="486"/>
      <c r="D22" s="472"/>
      <c r="E22" s="473"/>
      <c r="F22" s="474"/>
      <c r="G22" s="475"/>
      <c r="H22" s="476"/>
      <c r="I22" s="479"/>
      <c r="J22" s="417"/>
      <c r="K22" s="482"/>
    </row>
    <row r="23" spans="1:11" ht="15">
      <c r="A23" s="484"/>
      <c r="B23" s="470"/>
      <c r="C23" s="331" t="s">
        <v>121</v>
      </c>
      <c r="D23" s="242"/>
      <c r="E23" s="243"/>
      <c r="F23" s="244"/>
      <c r="G23" s="244"/>
      <c r="H23" s="245"/>
      <c r="I23" s="246"/>
      <c r="J23" s="226"/>
      <c r="K23" s="247"/>
    </row>
    <row r="24" spans="1:11" ht="15">
      <c r="A24" s="484"/>
      <c r="B24" s="470"/>
      <c r="C24" s="331" t="s">
        <v>73</v>
      </c>
      <c r="D24" s="242">
        <v>2</v>
      </c>
      <c r="E24" s="148">
        <v>248</v>
      </c>
      <c r="F24" s="244">
        <v>1</v>
      </c>
      <c r="G24" s="244">
        <v>0.15</v>
      </c>
      <c r="H24" s="245">
        <f>G24*F24*E24*D24</f>
        <v>74.39999999999999</v>
      </c>
      <c r="I24" s="246"/>
      <c r="J24" s="226"/>
      <c r="K24" s="247"/>
    </row>
    <row r="25" spans="1:11" ht="15">
      <c r="A25" s="484"/>
      <c r="B25" s="470"/>
      <c r="C25" s="328" t="s">
        <v>74</v>
      </c>
      <c r="D25" s="248">
        <v>4</v>
      </c>
      <c r="E25" s="249">
        <v>248</v>
      </c>
      <c r="F25" s="236">
        <v>0.15</v>
      </c>
      <c r="G25" s="237">
        <v>0.8</v>
      </c>
      <c r="H25" s="238">
        <f>G25*F25*E25*D25</f>
        <v>119.03999999999999</v>
      </c>
      <c r="I25" s="416">
        <v>210.6</v>
      </c>
      <c r="J25" s="416" t="s">
        <v>59</v>
      </c>
      <c r="K25" s="489">
        <f>I25*H26</f>
        <v>40738.464</v>
      </c>
    </row>
    <row r="26" spans="1:11" ht="15">
      <c r="A26" s="484"/>
      <c r="B26" s="471"/>
      <c r="C26" s="329" t="s">
        <v>68</v>
      </c>
      <c r="D26" s="154"/>
      <c r="E26" s="154"/>
      <c r="F26" s="237"/>
      <c r="G26" s="237"/>
      <c r="H26" s="239">
        <f>SUM(H24:H25)</f>
        <v>193.44</v>
      </c>
      <c r="I26" s="417"/>
      <c r="J26" s="417"/>
      <c r="K26" s="490"/>
    </row>
    <row r="27" spans="1:11" ht="15">
      <c r="A27" s="250"/>
      <c r="B27" s="250"/>
      <c r="C27" s="225"/>
      <c r="D27" s="154"/>
      <c r="E27" s="154"/>
      <c r="F27" s="237"/>
      <c r="G27" s="237"/>
      <c r="H27" s="153"/>
      <c r="I27" s="153"/>
      <c r="J27" s="251"/>
      <c r="K27" s="134"/>
    </row>
    <row r="28" spans="1:11" s="19" customFormat="1" ht="12">
      <c r="A28" s="78" t="s">
        <v>17</v>
      </c>
      <c r="B28" s="515" t="s">
        <v>165</v>
      </c>
      <c r="C28" s="314" t="s">
        <v>166</v>
      </c>
      <c r="D28" s="252"/>
      <c r="E28" s="253"/>
      <c r="F28" s="254"/>
      <c r="G28" s="255"/>
      <c r="H28" s="256"/>
      <c r="I28" s="257"/>
      <c r="J28" s="258"/>
      <c r="K28" s="259"/>
    </row>
    <row r="29" spans="1:11" s="19" customFormat="1" ht="36">
      <c r="A29" s="260"/>
      <c r="B29" s="516"/>
      <c r="C29" s="318" t="s">
        <v>164</v>
      </c>
      <c r="D29" s="252"/>
      <c r="E29" s="253"/>
      <c r="F29" s="254"/>
      <c r="G29" s="255"/>
      <c r="H29" s="256"/>
      <c r="I29" s="257"/>
      <c r="J29" s="258"/>
      <c r="K29" s="259"/>
    </row>
    <row r="30" spans="1:11" ht="15">
      <c r="A30" s="261"/>
      <c r="B30" s="112"/>
      <c r="C30" s="328" t="str">
        <f>C16</f>
        <v>Drain CH. 0 to 170m</v>
      </c>
      <c r="D30" s="234">
        <v>2</v>
      </c>
      <c r="E30" s="235">
        <f>E16</f>
        <v>170</v>
      </c>
      <c r="F30" s="254">
        <v>1.5</v>
      </c>
      <c r="G30" s="255">
        <v>0.1</v>
      </c>
      <c r="H30" s="238">
        <f>G30*F30*E30*D30</f>
        <v>51.00000000000001</v>
      </c>
      <c r="I30" s="262"/>
      <c r="J30" s="263"/>
      <c r="K30" s="264"/>
    </row>
    <row r="31" spans="1:11" ht="15">
      <c r="A31" s="261"/>
      <c r="B31" s="112"/>
      <c r="C31" s="328" t="str">
        <f>C17</f>
        <v>Service Duct no.1 CH. 0 to 170m</v>
      </c>
      <c r="D31" s="234">
        <v>2</v>
      </c>
      <c r="E31" s="235">
        <f>E16</f>
        <v>170</v>
      </c>
      <c r="F31" s="236">
        <v>1.4</v>
      </c>
      <c r="G31" s="255">
        <v>0.1</v>
      </c>
      <c r="H31" s="238">
        <f>G31*F31*E31*D31</f>
        <v>47.599999999999994</v>
      </c>
      <c r="I31" s="262"/>
      <c r="J31" s="263"/>
      <c r="K31" s="264"/>
    </row>
    <row r="32" spans="1:11" s="19" customFormat="1" ht="12.75">
      <c r="A32" s="265"/>
      <c r="B32" s="266"/>
      <c r="C32" s="329" t="s">
        <v>2</v>
      </c>
      <c r="D32" s="144"/>
      <c r="E32" s="154"/>
      <c r="F32" s="237"/>
      <c r="G32" s="237"/>
      <c r="H32" s="239">
        <f>SUM(H30:H31)</f>
        <v>98.6</v>
      </c>
      <c r="I32" s="357">
        <v>565.2</v>
      </c>
      <c r="J32" s="227" t="s">
        <v>59</v>
      </c>
      <c r="K32" s="267">
        <f>I32*H32</f>
        <v>55728.72</v>
      </c>
    </row>
    <row r="33" spans="1:11" s="19" customFormat="1" ht="12.75">
      <c r="A33" s="265"/>
      <c r="B33" s="266"/>
      <c r="C33" s="268"/>
      <c r="D33" s="154"/>
      <c r="E33" s="154"/>
      <c r="F33" s="237"/>
      <c r="G33" s="237"/>
      <c r="H33" s="239"/>
      <c r="I33" s="230"/>
      <c r="J33" s="227"/>
      <c r="K33" s="267"/>
    </row>
    <row r="34" spans="1:11" ht="15">
      <c r="A34" s="110" t="s">
        <v>47</v>
      </c>
      <c r="B34" s="469" t="s">
        <v>69</v>
      </c>
      <c r="C34" s="341" t="s">
        <v>70</v>
      </c>
      <c r="D34" s="271"/>
      <c r="E34" s="154"/>
      <c r="F34" s="272"/>
      <c r="G34" s="272"/>
      <c r="H34" s="153"/>
      <c r="I34" s="273"/>
      <c r="J34" s="154"/>
      <c r="K34" s="134"/>
    </row>
    <row r="35" spans="1:11" ht="48">
      <c r="A35" s="514"/>
      <c r="B35" s="470"/>
      <c r="C35" s="318" t="s">
        <v>71</v>
      </c>
      <c r="D35" s="271"/>
      <c r="E35" s="154"/>
      <c r="F35" s="272"/>
      <c r="G35" s="272"/>
      <c r="H35" s="153"/>
      <c r="I35" s="273"/>
      <c r="J35" s="154"/>
      <c r="K35" s="134"/>
    </row>
    <row r="36" spans="1:11" ht="15">
      <c r="A36" s="514"/>
      <c r="B36" s="470"/>
      <c r="C36" s="328" t="str">
        <f>C30</f>
        <v>Drain CH. 0 to 170m</v>
      </c>
      <c r="D36" s="234">
        <v>2</v>
      </c>
      <c r="E36" s="235">
        <f>E16</f>
        <v>170</v>
      </c>
      <c r="F36" s="237">
        <v>1.4</v>
      </c>
      <c r="G36" s="236">
        <v>0.1</v>
      </c>
      <c r="H36" s="238">
        <f>G36*F36*E36*D36</f>
        <v>47.599999999999994</v>
      </c>
      <c r="I36" s="246"/>
      <c r="J36" s="226"/>
      <c r="K36" s="247"/>
    </row>
    <row r="37" spans="1:11" ht="15">
      <c r="A37" s="514"/>
      <c r="B37" s="470"/>
      <c r="C37" s="328" t="str">
        <f>C17</f>
        <v>Service Duct no.1 CH. 0 to 170m</v>
      </c>
      <c r="D37" s="234">
        <v>2</v>
      </c>
      <c r="E37" s="235">
        <f>E16</f>
        <v>170</v>
      </c>
      <c r="F37" s="236">
        <v>1.3</v>
      </c>
      <c r="G37" s="255">
        <v>0.1</v>
      </c>
      <c r="H37" s="238">
        <f>G37*F37*E37*D37</f>
        <v>44.2</v>
      </c>
      <c r="I37" s="358"/>
      <c r="J37" s="226"/>
      <c r="K37" s="247"/>
    </row>
    <row r="38" spans="1:11" ht="15">
      <c r="A38" s="514"/>
      <c r="B38" s="471"/>
      <c r="C38" s="329" t="s">
        <v>72</v>
      </c>
      <c r="D38" s="144"/>
      <c r="E38" s="154"/>
      <c r="F38" s="237"/>
      <c r="G38" s="237"/>
      <c r="H38" s="239">
        <f>SUM(H36:H37)</f>
        <v>91.8</v>
      </c>
      <c r="I38" s="357">
        <v>3175.2</v>
      </c>
      <c r="J38" s="227" t="s">
        <v>59</v>
      </c>
      <c r="K38" s="267">
        <f>I38*H38</f>
        <v>291483.36</v>
      </c>
    </row>
    <row r="39" spans="1:11" ht="15">
      <c r="A39" s="274"/>
      <c r="B39" s="223"/>
      <c r="C39" s="268"/>
      <c r="D39" s="154"/>
      <c r="E39" s="154"/>
      <c r="F39" s="237"/>
      <c r="G39" s="237"/>
      <c r="H39" s="239"/>
      <c r="I39" s="230"/>
      <c r="J39" s="227"/>
      <c r="K39" s="267"/>
    </row>
    <row r="40" spans="1:11" s="17" customFormat="1" ht="15">
      <c r="A40" s="110" t="s">
        <v>18</v>
      </c>
      <c r="B40" s="469" t="s">
        <v>56</v>
      </c>
      <c r="C40" s="341" t="s">
        <v>212</v>
      </c>
      <c r="D40" s="271"/>
      <c r="E40" s="154"/>
      <c r="F40" s="244"/>
      <c r="G40" s="244"/>
      <c r="H40" s="153"/>
      <c r="I40" s="275"/>
      <c r="J40" s="154"/>
      <c r="K40" s="276"/>
    </row>
    <row r="41" spans="1:11" ht="48">
      <c r="A41" s="508"/>
      <c r="B41" s="470"/>
      <c r="C41" s="334" t="s">
        <v>57</v>
      </c>
      <c r="D41" s="277"/>
      <c r="E41" s="244"/>
      <c r="F41" s="244"/>
      <c r="G41" s="244"/>
      <c r="H41" s="153"/>
      <c r="I41" s="511">
        <v>4255.2</v>
      </c>
      <c r="J41" s="415" t="s">
        <v>0</v>
      </c>
      <c r="K41" s="488">
        <f>I41*H51</f>
        <v>2568013.1999999997</v>
      </c>
    </row>
    <row r="42" spans="1:11" ht="15" hidden="1">
      <c r="A42" s="509"/>
      <c r="B42" s="470"/>
      <c r="C42" s="338" t="str">
        <f>C16</f>
        <v>Drain CH. 0 to 170m</v>
      </c>
      <c r="D42" s="278"/>
      <c r="E42" s="279"/>
      <c r="F42" s="238"/>
      <c r="G42" s="238"/>
      <c r="H42" s="238"/>
      <c r="I42" s="512"/>
      <c r="J42" s="416"/>
      <c r="K42" s="489"/>
    </row>
    <row r="43" spans="1:11" ht="15" hidden="1">
      <c r="A43" s="509"/>
      <c r="B43" s="470"/>
      <c r="C43" s="331" t="s">
        <v>73</v>
      </c>
      <c r="D43" s="234">
        <v>2</v>
      </c>
      <c r="E43" s="243">
        <f>E16</f>
        <v>170</v>
      </c>
      <c r="F43" s="244">
        <v>1.3</v>
      </c>
      <c r="G43" s="244">
        <v>0.2</v>
      </c>
      <c r="H43" s="245">
        <f>G43*F43*E43*D43</f>
        <v>88.4</v>
      </c>
      <c r="I43" s="512"/>
      <c r="J43" s="416"/>
      <c r="K43" s="489"/>
    </row>
    <row r="44" spans="1:11" ht="15" hidden="1">
      <c r="A44" s="509"/>
      <c r="B44" s="470"/>
      <c r="C44" s="331" t="s">
        <v>74</v>
      </c>
      <c r="D44" s="280" t="s">
        <v>182</v>
      </c>
      <c r="E44" s="243">
        <f>E16</f>
        <v>170</v>
      </c>
      <c r="F44" s="244">
        <v>0.2</v>
      </c>
      <c r="G44" s="244">
        <v>1</v>
      </c>
      <c r="H44" s="245">
        <f>G44*F44*E44*4</f>
        <v>136</v>
      </c>
      <c r="I44" s="512"/>
      <c r="J44" s="416"/>
      <c r="K44" s="489"/>
    </row>
    <row r="45" spans="1:11" ht="15" hidden="1">
      <c r="A45" s="509"/>
      <c r="B45" s="470"/>
      <c r="C45" s="338" t="str">
        <f>C17</f>
        <v>Service Duct no.1 CH. 0 to 170m</v>
      </c>
      <c r="D45" s="234"/>
      <c r="E45" s="243"/>
      <c r="F45" s="244"/>
      <c r="G45" s="244"/>
      <c r="H45" s="245"/>
      <c r="I45" s="512"/>
      <c r="J45" s="416"/>
      <c r="K45" s="489"/>
    </row>
    <row r="46" spans="1:11" ht="15" hidden="1">
      <c r="A46" s="509"/>
      <c r="B46" s="470"/>
      <c r="C46" s="331" t="s">
        <v>73</v>
      </c>
      <c r="D46" s="234">
        <v>2</v>
      </c>
      <c r="E46" s="243">
        <f>E16</f>
        <v>170</v>
      </c>
      <c r="F46" s="244">
        <v>1.1</v>
      </c>
      <c r="G46" s="244">
        <v>0.2</v>
      </c>
      <c r="H46" s="245">
        <f>G46*F46*E46*D46</f>
        <v>74.80000000000001</v>
      </c>
      <c r="I46" s="512"/>
      <c r="J46" s="416"/>
      <c r="K46" s="489"/>
    </row>
    <row r="47" spans="1:11" ht="15" hidden="1">
      <c r="A47" s="509"/>
      <c r="B47" s="470"/>
      <c r="C47" s="331" t="s">
        <v>74</v>
      </c>
      <c r="D47" s="280" t="s">
        <v>182</v>
      </c>
      <c r="E47" s="243">
        <f>E16</f>
        <v>170</v>
      </c>
      <c r="F47" s="244">
        <v>0.2</v>
      </c>
      <c r="G47" s="244">
        <v>1.4</v>
      </c>
      <c r="H47" s="245">
        <f>G47*F47*E47*4</f>
        <v>190.39999999999998</v>
      </c>
      <c r="I47" s="512"/>
      <c r="J47" s="416"/>
      <c r="K47" s="489"/>
    </row>
    <row r="48" spans="1:11" ht="15" hidden="1">
      <c r="A48" s="509"/>
      <c r="B48" s="470"/>
      <c r="C48" s="345" t="s">
        <v>178</v>
      </c>
      <c r="D48" s="278"/>
      <c r="E48" s="243"/>
      <c r="F48" s="244"/>
      <c r="G48" s="244"/>
      <c r="H48" s="245"/>
      <c r="I48" s="512"/>
      <c r="J48" s="416"/>
      <c r="K48" s="489"/>
    </row>
    <row r="49" spans="1:11" ht="15" hidden="1">
      <c r="A49" s="509"/>
      <c r="B49" s="470"/>
      <c r="C49" s="342" t="s">
        <v>187</v>
      </c>
      <c r="D49" s="234">
        <v>2</v>
      </c>
      <c r="E49" s="243">
        <f>E16</f>
        <v>170</v>
      </c>
      <c r="F49" s="244">
        <v>1.15</v>
      </c>
      <c r="G49" s="244">
        <v>0.1</v>
      </c>
      <c r="H49" s="245">
        <f>G49*F49*E49*D49</f>
        <v>39.099999999999994</v>
      </c>
      <c r="I49" s="512"/>
      <c r="J49" s="416"/>
      <c r="K49" s="489"/>
    </row>
    <row r="50" spans="1:11" ht="15" hidden="1">
      <c r="A50" s="509"/>
      <c r="B50" s="470"/>
      <c r="C50" s="342" t="s">
        <v>188</v>
      </c>
      <c r="D50" s="234">
        <v>2</v>
      </c>
      <c r="E50" s="243">
        <f>E16</f>
        <v>170</v>
      </c>
      <c r="F50" s="244">
        <v>1.1</v>
      </c>
      <c r="G50" s="244">
        <v>0.2</v>
      </c>
      <c r="H50" s="245">
        <f>G50*F50*E50*D50</f>
        <v>74.80000000000001</v>
      </c>
      <c r="I50" s="512"/>
      <c r="J50" s="416"/>
      <c r="K50" s="489"/>
    </row>
    <row r="51" spans="1:11" ht="15">
      <c r="A51" s="510"/>
      <c r="B51" s="471"/>
      <c r="C51" s="497" t="s">
        <v>213</v>
      </c>
      <c r="D51" s="498"/>
      <c r="E51" s="498"/>
      <c r="F51" s="498"/>
      <c r="G51" s="499"/>
      <c r="H51" s="239">
        <f>SUM(H43:H50)</f>
        <v>603.5</v>
      </c>
      <c r="I51" s="513"/>
      <c r="J51" s="417"/>
      <c r="K51" s="490"/>
    </row>
    <row r="52" spans="1:11" ht="15">
      <c r="A52" s="281"/>
      <c r="B52" s="282"/>
      <c r="C52" s="268"/>
      <c r="D52" s="269"/>
      <c r="E52" s="269"/>
      <c r="F52" s="269"/>
      <c r="G52" s="270"/>
      <c r="H52" s="153"/>
      <c r="I52" s="241"/>
      <c r="J52" s="226"/>
      <c r="K52" s="241"/>
    </row>
    <row r="53" spans="1:11" ht="15">
      <c r="A53" s="110" t="s">
        <v>29</v>
      </c>
      <c r="B53" s="469" t="s">
        <v>75</v>
      </c>
      <c r="C53" s="335" t="s">
        <v>214</v>
      </c>
      <c r="D53" s="149"/>
      <c r="E53" s="283"/>
      <c r="F53" s="283"/>
      <c r="G53" s="283"/>
      <c r="H53" s="152"/>
      <c r="I53" s="488">
        <v>54</v>
      </c>
      <c r="J53" s="415" t="s">
        <v>6</v>
      </c>
      <c r="K53" s="488">
        <f>H69*I53</f>
        <v>1311321.6684</v>
      </c>
    </row>
    <row r="54" spans="1:11" ht="60">
      <c r="A54" s="284"/>
      <c r="B54" s="470"/>
      <c r="C54" s="315" t="s">
        <v>76</v>
      </c>
      <c r="D54" s="277"/>
      <c r="E54" s="244"/>
      <c r="F54" s="244"/>
      <c r="G54" s="244"/>
      <c r="H54" s="153"/>
      <c r="I54" s="489"/>
      <c r="J54" s="416"/>
      <c r="K54" s="489"/>
    </row>
    <row r="55" spans="1:11" ht="15">
      <c r="A55" s="285"/>
      <c r="B55" s="470"/>
      <c r="C55" s="336" t="s">
        <v>77</v>
      </c>
      <c r="D55" s="277"/>
      <c r="E55" s="244"/>
      <c r="F55" s="244"/>
      <c r="G55" s="244"/>
      <c r="H55" s="154"/>
      <c r="I55" s="489"/>
      <c r="J55" s="416"/>
      <c r="K55" s="489"/>
    </row>
    <row r="56" spans="1:11" ht="15" hidden="1">
      <c r="A56" s="285"/>
      <c r="B56" s="470"/>
      <c r="C56" s="337" t="s">
        <v>78</v>
      </c>
      <c r="D56" s="277"/>
      <c r="E56" s="244"/>
      <c r="F56" s="244"/>
      <c r="G56" s="244"/>
      <c r="H56" s="154"/>
      <c r="I56" s="489"/>
      <c r="J56" s="416"/>
      <c r="K56" s="489"/>
    </row>
    <row r="57" spans="1:11" ht="15" hidden="1">
      <c r="A57" s="285"/>
      <c r="B57" s="470"/>
      <c r="C57" s="338" t="str">
        <f>C16</f>
        <v>Drain CH. 0 to 170m</v>
      </c>
      <c r="D57" s="278"/>
      <c r="E57" s="279"/>
      <c r="F57" s="238"/>
      <c r="G57" s="237"/>
      <c r="H57" s="238"/>
      <c r="I57" s="489"/>
      <c r="J57" s="416"/>
      <c r="K57" s="489"/>
    </row>
    <row r="58" spans="1:11" ht="26.25" hidden="1">
      <c r="A58" s="285"/>
      <c r="B58" s="470"/>
      <c r="C58" s="339" t="s">
        <v>216</v>
      </c>
      <c r="D58" s="277" t="s">
        <v>189</v>
      </c>
      <c r="E58" s="244">
        <v>3.45</v>
      </c>
      <c r="F58" s="244"/>
      <c r="G58" s="286">
        <v>0.617</v>
      </c>
      <c r="H58" s="271">
        <f>G58*E58*2*1133</f>
        <v>4823.5208999999995</v>
      </c>
      <c r="I58" s="489"/>
      <c r="J58" s="416"/>
      <c r="K58" s="489"/>
    </row>
    <row r="59" spans="1:11" ht="15" hidden="1">
      <c r="A59" s="285"/>
      <c r="B59" s="470"/>
      <c r="C59" s="316" t="s">
        <v>175</v>
      </c>
      <c r="D59" s="277" t="s">
        <v>176</v>
      </c>
      <c r="E59" s="287">
        <f>E16</f>
        <v>170</v>
      </c>
      <c r="F59" s="244"/>
      <c r="G59" s="286">
        <v>0.395</v>
      </c>
      <c r="H59" s="271">
        <f>E59*G59*2*24</f>
        <v>3223.2000000000003</v>
      </c>
      <c r="I59" s="489"/>
      <c r="J59" s="416"/>
      <c r="K59" s="489"/>
    </row>
    <row r="60" spans="1:11" ht="15" hidden="1">
      <c r="A60" s="285"/>
      <c r="B60" s="222"/>
      <c r="C60" s="338" t="str">
        <f>C17</f>
        <v>Service Duct no.1 CH. 0 to 170m</v>
      </c>
      <c r="D60" s="288"/>
      <c r="E60" s="289"/>
      <c r="F60" s="290"/>
      <c r="G60" s="291"/>
      <c r="H60" s="271"/>
      <c r="I60" s="489"/>
      <c r="J60" s="416"/>
      <c r="K60" s="489"/>
    </row>
    <row r="61" spans="1:11" ht="26.25" hidden="1">
      <c r="A61" s="285"/>
      <c r="B61" s="222"/>
      <c r="C61" s="340" t="s">
        <v>216</v>
      </c>
      <c r="D61" s="277" t="s">
        <v>189</v>
      </c>
      <c r="E61" s="286">
        <v>3.5</v>
      </c>
      <c r="F61" s="244"/>
      <c r="G61" s="286">
        <v>0.617</v>
      </c>
      <c r="H61" s="271">
        <f>G61*E61*2*1133</f>
        <v>4893.427</v>
      </c>
      <c r="I61" s="489"/>
      <c r="J61" s="416"/>
      <c r="K61" s="489"/>
    </row>
    <row r="62" spans="1:11" ht="15" hidden="1">
      <c r="A62" s="285"/>
      <c r="B62" s="222"/>
      <c r="C62" s="316" t="s">
        <v>175</v>
      </c>
      <c r="D62" s="277" t="s">
        <v>217</v>
      </c>
      <c r="E62" s="287">
        <f>E16</f>
        <v>170</v>
      </c>
      <c r="F62" s="244"/>
      <c r="G62" s="286">
        <v>0.395</v>
      </c>
      <c r="H62" s="271">
        <f>E62*G62*70</f>
        <v>4700.5</v>
      </c>
      <c r="I62" s="489"/>
      <c r="J62" s="416"/>
      <c r="K62" s="489"/>
    </row>
    <row r="63" spans="1:11" ht="15" hidden="1">
      <c r="A63" s="285"/>
      <c r="B63" s="222"/>
      <c r="C63" s="333" t="s">
        <v>187</v>
      </c>
      <c r="D63" s="288"/>
      <c r="E63" s="289"/>
      <c r="F63" s="290"/>
      <c r="G63" s="291"/>
      <c r="H63" s="271"/>
      <c r="I63" s="489"/>
      <c r="J63" s="416"/>
      <c r="K63" s="489"/>
    </row>
    <row r="64" spans="1:11" ht="26.25" hidden="1">
      <c r="A64" s="285"/>
      <c r="B64" s="222"/>
      <c r="C64" s="340" t="s">
        <v>174</v>
      </c>
      <c r="D64" s="277" t="s">
        <v>189</v>
      </c>
      <c r="E64" s="286">
        <v>1.15</v>
      </c>
      <c r="F64" s="244"/>
      <c r="G64" s="286">
        <v>0.617</v>
      </c>
      <c r="H64" s="271">
        <f>G64*E64*2*1133</f>
        <v>1607.8402999999998</v>
      </c>
      <c r="I64" s="489"/>
      <c r="J64" s="416"/>
      <c r="K64" s="489"/>
    </row>
    <row r="65" spans="1:11" ht="15" hidden="1">
      <c r="A65" s="285"/>
      <c r="B65" s="222"/>
      <c r="C65" s="316" t="s">
        <v>175</v>
      </c>
      <c r="D65" s="277" t="s">
        <v>177</v>
      </c>
      <c r="E65" s="287">
        <f>E16</f>
        <v>170</v>
      </c>
      <c r="F65" s="244"/>
      <c r="G65" s="286">
        <v>0.395</v>
      </c>
      <c r="H65" s="271">
        <f>E65*G65*20</f>
        <v>1343</v>
      </c>
      <c r="I65" s="489"/>
      <c r="J65" s="416"/>
      <c r="K65" s="489"/>
    </row>
    <row r="66" spans="1:11" ht="15" hidden="1">
      <c r="A66" s="285"/>
      <c r="B66" s="222"/>
      <c r="C66" s="333" t="s">
        <v>196</v>
      </c>
      <c r="D66" s="288"/>
      <c r="E66" s="289"/>
      <c r="F66" s="290"/>
      <c r="G66" s="291"/>
      <c r="H66" s="271"/>
      <c r="I66" s="489"/>
      <c r="J66" s="416"/>
      <c r="K66" s="489"/>
    </row>
    <row r="67" spans="1:11" ht="26.25" hidden="1">
      <c r="A67" s="285"/>
      <c r="B67" s="222"/>
      <c r="C67" s="340" t="s">
        <v>174</v>
      </c>
      <c r="D67" s="277" t="s">
        <v>189</v>
      </c>
      <c r="E67" s="286">
        <v>1.2</v>
      </c>
      <c r="F67" s="244"/>
      <c r="G67" s="286">
        <v>0.617</v>
      </c>
      <c r="H67" s="271">
        <f>G67*E67*2*1133</f>
        <v>1677.7463999999998</v>
      </c>
      <c r="I67" s="489"/>
      <c r="J67" s="416"/>
      <c r="K67" s="489"/>
    </row>
    <row r="68" spans="1:11" ht="15" hidden="1">
      <c r="A68" s="285"/>
      <c r="B68" s="222"/>
      <c r="C68" s="316" t="s">
        <v>175</v>
      </c>
      <c r="D68" s="277" t="s">
        <v>218</v>
      </c>
      <c r="E68" s="287">
        <f>E16</f>
        <v>170</v>
      </c>
      <c r="F68" s="244"/>
      <c r="G68" s="286">
        <v>0.395</v>
      </c>
      <c r="H68" s="271">
        <f>E68*G68*30</f>
        <v>2014.5000000000002</v>
      </c>
      <c r="I68" s="489"/>
      <c r="J68" s="416"/>
      <c r="K68" s="489"/>
    </row>
    <row r="69" spans="1:11" s="17" customFormat="1" ht="15">
      <c r="A69" s="274"/>
      <c r="B69" s="292"/>
      <c r="C69" s="497" t="s">
        <v>79</v>
      </c>
      <c r="D69" s="498"/>
      <c r="E69" s="498"/>
      <c r="F69" s="498"/>
      <c r="G69" s="499"/>
      <c r="H69" s="293">
        <f>SUM(H58:H68)</f>
        <v>24283.7346</v>
      </c>
      <c r="I69" s="490"/>
      <c r="J69" s="417"/>
      <c r="K69" s="490"/>
    </row>
    <row r="70" spans="1:17" s="17" customFormat="1" ht="15">
      <c r="A70" s="274"/>
      <c r="B70" s="505"/>
      <c r="C70" s="506"/>
      <c r="D70" s="506"/>
      <c r="E70" s="506"/>
      <c r="F70" s="506"/>
      <c r="G70" s="506"/>
      <c r="H70" s="506"/>
      <c r="I70" s="506"/>
      <c r="J70" s="507"/>
      <c r="K70" s="267"/>
      <c r="M70" s="116"/>
      <c r="N70" s="117"/>
      <c r="O70" s="117"/>
      <c r="P70" s="118"/>
      <c r="Q70" s="119"/>
    </row>
    <row r="71" spans="1:11" ht="15">
      <c r="A71" s="503" t="s">
        <v>21</v>
      </c>
      <c r="B71" s="469" t="s">
        <v>80</v>
      </c>
      <c r="C71" s="333" t="s">
        <v>215</v>
      </c>
      <c r="D71" s="277"/>
      <c r="E71" s="244"/>
      <c r="F71" s="244"/>
      <c r="G71" s="244"/>
      <c r="H71" s="271"/>
      <c r="I71" s="275"/>
      <c r="J71" s="154"/>
      <c r="K71" s="276"/>
    </row>
    <row r="72" spans="1:11" ht="48">
      <c r="A72" s="504"/>
      <c r="B72" s="470"/>
      <c r="C72" s="334" t="s">
        <v>81</v>
      </c>
      <c r="D72" s="277"/>
      <c r="E72" s="244"/>
      <c r="F72" s="244"/>
      <c r="G72" s="244"/>
      <c r="H72" s="153"/>
      <c r="I72" s="409"/>
      <c r="J72" s="415"/>
      <c r="K72" s="488"/>
    </row>
    <row r="73" spans="1:11" ht="14.25" customHeight="1" hidden="1">
      <c r="A73" s="504"/>
      <c r="B73" s="470"/>
      <c r="C73" s="328" t="str">
        <f>C16</f>
        <v>Drain CH. 0 to 170m</v>
      </c>
      <c r="D73" s="278"/>
      <c r="E73" s="279"/>
      <c r="F73" s="238"/>
      <c r="G73" s="238"/>
      <c r="H73" s="271"/>
      <c r="I73" s="410"/>
      <c r="J73" s="416"/>
      <c r="K73" s="489"/>
    </row>
    <row r="74" spans="1:11" ht="15" hidden="1">
      <c r="A74" s="504"/>
      <c r="B74" s="470"/>
      <c r="C74" s="317" t="s">
        <v>82</v>
      </c>
      <c r="D74" s="277" t="s">
        <v>182</v>
      </c>
      <c r="E74" s="277">
        <f>E16</f>
        <v>170</v>
      </c>
      <c r="F74" s="244"/>
      <c r="G74" s="286">
        <v>1</v>
      </c>
      <c r="H74" s="271">
        <f>E74*4*G74</f>
        <v>680</v>
      </c>
      <c r="I74" s="410"/>
      <c r="J74" s="416"/>
      <c r="K74" s="489"/>
    </row>
    <row r="75" spans="1:11" ht="15" hidden="1">
      <c r="A75" s="504"/>
      <c r="B75" s="470"/>
      <c r="C75" s="317" t="s">
        <v>122</v>
      </c>
      <c r="D75" s="277" t="s">
        <v>182</v>
      </c>
      <c r="E75" s="277">
        <f>E16</f>
        <v>170</v>
      </c>
      <c r="F75" s="244"/>
      <c r="G75" s="286">
        <v>1</v>
      </c>
      <c r="H75" s="271">
        <f>E75*4*G75</f>
        <v>680</v>
      </c>
      <c r="I75" s="410"/>
      <c r="J75" s="416"/>
      <c r="K75" s="489"/>
    </row>
    <row r="76" spans="1:11" ht="15" hidden="1">
      <c r="A76" s="504"/>
      <c r="B76" s="470"/>
      <c r="C76" s="316" t="s">
        <v>158</v>
      </c>
      <c r="D76" s="277" t="s">
        <v>182</v>
      </c>
      <c r="E76" s="277">
        <f>E16</f>
        <v>170</v>
      </c>
      <c r="F76" s="244"/>
      <c r="G76" s="286">
        <v>0.2</v>
      </c>
      <c r="H76" s="271">
        <f>E76*G76*4</f>
        <v>136</v>
      </c>
      <c r="I76" s="410"/>
      <c r="J76" s="416"/>
      <c r="K76" s="489"/>
    </row>
    <row r="77" spans="1:11" ht="15" hidden="1">
      <c r="A77" s="224"/>
      <c r="B77" s="222"/>
      <c r="C77" s="328" t="str">
        <f>C17</f>
        <v>Service Duct no.1 CH. 0 to 170m</v>
      </c>
      <c r="D77" s="288"/>
      <c r="E77" s="288"/>
      <c r="F77" s="290"/>
      <c r="G77" s="291"/>
      <c r="H77" s="271"/>
      <c r="I77" s="229"/>
      <c r="J77" s="226"/>
      <c r="K77" s="241"/>
    </row>
    <row r="78" spans="1:11" ht="15" hidden="1">
      <c r="A78" s="224"/>
      <c r="B78" s="222"/>
      <c r="C78" s="317" t="s">
        <v>82</v>
      </c>
      <c r="D78" s="277">
        <v>2</v>
      </c>
      <c r="E78" s="277">
        <f>E16</f>
        <v>170</v>
      </c>
      <c r="F78" s="244"/>
      <c r="G78" s="286">
        <v>1.1</v>
      </c>
      <c r="H78" s="271">
        <f>E78*D78*G78</f>
        <v>374.00000000000006</v>
      </c>
      <c r="I78" s="229"/>
      <c r="J78" s="226"/>
      <c r="K78" s="241"/>
    </row>
    <row r="79" spans="1:11" ht="15" hidden="1">
      <c r="A79" s="224"/>
      <c r="B79" s="222"/>
      <c r="C79" s="317" t="s">
        <v>122</v>
      </c>
      <c r="D79" s="277">
        <v>2</v>
      </c>
      <c r="E79" s="277">
        <f>E16</f>
        <v>170</v>
      </c>
      <c r="F79" s="244"/>
      <c r="G79" s="286">
        <v>1.1</v>
      </c>
      <c r="H79" s="271">
        <f>E79*D79*G79</f>
        <v>374.00000000000006</v>
      </c>
      <c r="I79" s="229"/>
      <c r="J79" s="226"/>
      <c r="K79" s="241"/>
    </row>
    <row r="80" spans="1:11" ht="15" hidden="1">
      <c r="A80" s="224"/>
      <c r="B80" s="222"/>
      <c r="C80" s="316" t="s">
        <v>158</v>
      </c>
      <c r="D80" s="277">
        <v>2</v>
      </c>
      <c r="E80" s="277">
        <f>E16</f>
        <v>170</v>
      </c>
      <c r="F80" s="244"/>
      <c r="G80" s="286">
        <v>0.2</v>
      </c>
      <c r="H80" s="271">
        <f>E80*G80*D80</f>
        <v>68</v>
      </c>
      <c r="I80" s="229"/>
      <c r="J80" s="226"/>
      <c r="K80" s="241"/>
    </row>
    <row r="81" spans="1:11" ht="15" hidden="1">
      <c r="A81" s="224"/>
      <c r="B81" s="222"/>
      <c r="C81" s="343" t="s">
        <v>187</v>
      </c>
      <c r="D81" s="277"/>
      <c r="E81" s="277"/>
      <c r="F81" s="244"/>
      <c r="G81" s="286"/>
      <c r="H81" s="271">
        <f>E81*G81*D81</f>
        <v>0</v>
      </c>
      <c r="I81" s="229"/>
      <c r="J81" s="226"/>
      <c r="K81" s="241"/>
    </row>
    <row r="82" spans="1:11" ht="15" hidden="1">
      <c r="A82" s="224"/>
      <c r="B82" s="222"/>
      <c r="C82" s="343" t="s">
        <v>179</v>
      </c>
      <c r="D82" s="277" t="s">
        <v>182</v>
      </c>
      <c r="E82" s="277">
        <f>E16</f>
        <v>170</v>
      </c>
      <c r="F82" s="244"/>
      <c r="G82" s="286">
        <v>0.2</v>
      </c>
      <c r="H82" s="271">
        <f>E82*G82*4</f>
        <v>136</v>
      </c>
      <c r="I82" s="229"/>
      <c r="J82" s="226"/>
      <c r="K82" s="241"/>
    </row>
    <row r="83" spans="1:11" ht="15" hidden="1">
      <c r="A83" s="224"/>
      <c r="B83" s="222"/>
      <c r="C83" s="343" t="s">
        <v>180</v>
      </c>
      <c r="D83" s="277" t="s">
        <v>182</v>
      </c>
      <c r="E83" s="244">
        <v>1.15</v>
      </c>
      <c r="F83" s="244"/>
      <c r="G83" s="286">
        <v>0.2</v>
      </c>
      <c r="H83" s="154">
        <f>G83*E83*4</f>
        <v>0.9199999999999999</v>
      </c>
      <c r="I83" s="229"/>
      <c r="J83" s="226"/>
      <c r="K83" s="241"/>
    </row>
    <row r="84" spans="1:11" ht="15" hidden="1">
      <c r="A84" s="224"/>
      <c r="B84" s="222"/>
      <c r="C84" s="343" t="s">
        <v>195</v>
      </c>
      <c r="D84" s="277"/>
      <c r="E84" s="277"/>
      <c r="F84" s="244"/>
      <c r="G84" s="286"/>
      <c r="H84" s="271"/>
      <c r="I84" s="229"/>
      <c r="J84" s="226"/>
      <c r="K84" s="241"/>
    </row>
    <row r="85" spans="1:11" ht="15" hidden="1">
      <c r="A85" s="224"/>
      <c r="B85" s="222"/>
      <c r="C85" s="343" t="s">
        <v>179</v>
      </c>
      <c r="D85" s="277" t="s">
        <v>182</v>
      </c>
      <c r="E85" s="277">
        <f>E16</f>
        <v>170</v>
      </c>
      <c r="F85" s="244"/>
      <c r="G85" s="286">
        <v>0.2</v>
      </c>
      <c r="H85" s="271">
        <f>E85*G85*4</f>
        <v>136</v>
      </c>
      <c r="I85" s="229"/>
      <c r="J85" s="226"/>
      <c r="K85" s="241"/>
    </row>
    <row r="86" spans="1:11" ht="15" hidden="1">
      <c r="A86" s="224"/>
      <c r="B86" s="222"/>
      <c r="C86" s="343" t="s">
        <v>180</v>
      </c>
      <c r="D86" s="277" t="s">
        <v>182</v>
      </c>
      <c r="E86" s="244">
        <v>1.25</v>
      </c>
      <c r="F86" s="244"/>
      <c r="G86" s="286">
        <v>0.2</v>
      </c>
      <c r="H86" s="154">
        <f>G86*E86*4</f>
        <v>1</v>
      </c>
      <c r="I86" s="229"/>
      <c r="J86" s="226"/>
      <c r="K86" s="241"/>
    </row>
    <row r="87" spans="1:11" ht="15">
      <c r="A87" s="294"/>
      <c r="B87" s="295"/>
      <c r="C87" s="497" t="s">
        <v>79</v>
      </c>
      <c r="D87" s="498"/>
      <c r="E87" s="498"/>
      <c r="F87" s="498"/>
      <c r="G87" s="499"/>
      <c r="H87" s="239">
        <f>SUM(H74:H86)</f>
        <v>2585.92</v>
      </c>
      <c r="I87" s="357">
        <v>124.2</v>
      </c>
      <c r="J87" s="227" t="s">
        <v>53</v>
      </c>
      <c r="K87" s="267">
        <f>I87*H87</f>
        <v>321171.264</v>
      </c>
    </row>
    <row r="88" spans="1:11" ht="15">
      <c r="A88" s="296"/>
      <c r="B88" s="297"/>
      <c r="C88" s="268"/>
      <c r="D88" s="269"/>
      <c r="E88" s="269"/>
      <c r="F88" s="269"/>
      <c r="G88" s="270"/>
      <c r="H88" s="239"/>
      <c r="I88" s="229"/>
      <c r="J88" s="226"/>
      <c r="K88" s="241"/>
    </row>
    <row r="89" spans="1:11" ht="25.5">
      <c r="A89" s="120">
        <v>7</v>
      </c>
      <c r="B89" s="121" t="s">
        <v>83</v>
      </c>
      <c r="C89" s="298" t="s">
        <v>84</v>
      </c>
      <c r="D89" s="154"/>
      <c r="E89" s="154"/>
      <c r="F89" s="237"/>
      <c r="G89" s="237"/>
      <c r="H89" s="153"/>
      <c r="I89" s="160"/>
      <c r="J89" s="228"/>
      <c r="K89" s="162"/>
    </row>
    <row r="90" spans="1:11" ht="36">
      <c r="A90" s="120"/>
      <c r="B90" s="122"/>
      <c r="C90" s="344" t="s">
        <v>85</v>
      </c>
      <c r="D90" s="154"/>
      <c r="E90" s="154"/>
      <c r="F90" s="237"/>
      <c r="G90" s="237"/>
      <c r="H90" s="153"/>
      <c r="I90" s="415">
        <v>117.9</v>
      </c>
      <c r="J90" s="415" t="s">
        <v>86</v>
      </c>
      <c r="K90" s="488">
        <f>I90*H93</f>
        <v>16034.400000000001</v>
      </c>
    </row>
    <row r="91" spans="1:11" ht="15" hidden="1">
      <c r="A91" s="120"/>
      <c r="B91" s="122"/>
      <c r="C91" s="332" t="s">
        <v>87</v>
      </c>
      <c r="D91" s="277">
        <v>2</v>
      </c>
      <c r="E91" s="271">
        <f>E16</f>
        <v>170</v>
      </c>
      <c r="F91" s="237">
        <v>0.2</v>
      </c>
      <c r="G91" s="237"/>
      <c r="H91" s="153">
        <f>F91*E91*D91</f>
        <v>68</v>
      </c>
      <c r="I91" s="416"/>
      <c r="J91" s="416"/>
      <c r="K91" s="489"/>
    </row>
    <row r="92" spans="1:11" ht="15" hidden="1">
      <c r="A92" s="120"/>
      <c r="B92" s="122"/>
      <c r="C92" s="332" t="s">
        <v>194</v>
      </c>
      <c r="D92" s="277">
        <v>2</v>
      </c>
      <c r="E92" s="271">
        <f>E17</f>
        <v>170</v>
      </c>
      <c r="F92" s="237">
        <v>0.2</v>
      </c>
      <c r="G92" s="237"/>
      <c r="H92" s="153">
        <f>F92*E92*D92</f>
        <v>68</v>
      </c>
      <c r="I92" s="416"/>
      <c r="J92" s="416"/>
      <c r="K92" s="489"/>
    </row>
    <row r="93" spans="1:11" ht="15">
      <c r="A93" s="299"/>
      <c r="B93" s="123"/>
      <c r="C93" s="497" t="s">
        <v>79</v>
      </c>
      <c r="D93" s="498"/>
      <c r="E93" s="498"/>
      <c r="F93" s="498"/>
      <c r="G93" s="499"/>
      <c r="H93" s="153">
        <f>SUM(H91:H92)</f>
        <v>136</v>
      </c>
      <c r="I93" s="417"/>
      <c r="J93" s="417"/>
      <c r="K93" s="490"/>
    </row>
    <row r="94" spans="1:11" ht="15">
      <c r="A94" s="120"/>
      <c r="B94" s="491"/>
      <c r="C94" s="492"/>
      <c r="D94" s="492"/>
      <c r="E94" s="492"/>
      <c r="F94" s="492"/>
      <c r="G94" s="492"/>
      <c r="H94" s="492"/>
      <c r="I94" s="492"/>
      <c r="J94" s="493"/>
      <c r="K94" s="300"/>
    </row>
    <row r="95" spans="1:11" ht="15">
      <c r="A95" s="120">
        <v>8</v>
      </c>
      <c r="B95" s="406" t="s">
        <v>88</v>
      </c>
      <c r="C95" s="314" t="s">
        <v>89</v>
      </c>
      <c r="D95" s="154"/>
      <c r="E95" s="154"/>
      <c r="F95" s="237"/>
      <c r="G95" s="237"/>
      <c r="H95" s="153"/>
      <c r="I95" s="160"/>
      <c r="J95" s="228"/>
      <c r="K95" s="162"/>
    </row>
    <row r="96" spans="1:11" ht="72">
      <c r="A96" s="120"/>
      <c r="B96" s="407"/>
      <c r="C96" s="330" t="s">
        <v>90</v>
      </c>
      <c r="D96" s="154"/>
      <c r="E96" s="154"/>
      <c r="F96" s="237"/>
      <c r="G96" s="237"/>
      <c r="H96" s="153"/>
      <c r="I96" s="415">
        <v>53.1</v>
      </c>
      <c r="J96" s="494"/>
      <c r="K96" s="488">
        <f>I96*H101</f>
        <v>2166.48</v>
      </c>
    </row>
    <row r="97" spans="1:11" ht="15" hidden="1">
      <c r="A97" s="120"/>
      <c r="B97" s="407"/>
      <c r="C97" s="331" t="str">
        <f>C16</f>
        <v>Drain CH. 0 to 170m</v>
      </c>
      <c r="D97" s="278"/>
      <c r="E97" s="278"/>
      <c r="F97" s="245"/>
      <c r="G97" s="245"/>
      <c r="H97" s="245"/>
      <c r="I97" s="416"/>
      <c r="J97" s="495"/>
      <c r="K97" s="489"/>
    </row>
    <row r="98" spans="1:11" ht="15" hidden="1">
      <c r="A98" s="120"/>
      <c r="B98" s="407"/>
      <c r="C98" s="317" t="s">
        <v>82</v>
      </c>
      <c r="D98" s="277">
        <v>2</v>
      </c>
      <c r="E98" s="287">
        <f>E16</f>
        <v>170</v>
      </c>
      <c r="F98" s="244">
        <v>0.05</v>
      </c>
      <c r="G98" s="286">
        <v>1.2</v>
      </c>
      <c r="H98" s="154">
        <f>G98*F98*E98*D98</f>
        <v>20.4</v>
      </c>
      <c r="I98" s="416"/>
      <c r="J98" s="495"/>
      <c r="K98" s="489"/>
    </row>
    <row r="99" spans="1:11" ht="15" hidden="1">
      <c r="A99" s="120"/>
      <c r="B99" s="407"/>
      <c r="C99" s="328" t="str">
        <f>C17</f>
        <v>Service Duct no.1 CH. 0 to 170m</v>
      </c>
      <c r="D99" s="288"/>
      <c r="E99" s="289"/>
      <c r="F99" s="290"/>
      <c r="G99" s="291"/>
      <c r="H99" s="154"/>
      <c r="I99" s="416"/>
      <c r="J99" s="495"/>
      <c r="K99" s="489"/>
    </row>
    <row r="100" spans="1:11" ht="15" hidden="1">
      <c r="A100" s="120"/>
      <c r="B100" s="407"/>
      <c r="C100" s="317" t="s">
        <v>82</v>
      </c>
      <c r="D100" s="277">
        <v>2</v>
      </c>
      <c r="E100" s="287">
        <f>E16</f>
        <v>170</v>
      </c>
      <c r="F100" s="244">
        <v>0.05</v>
      </c>
      <c r="G100" s="286">
        <v>1.2</v>
      </c>
      <c r="H100" s="154">
        <f>G100*F100*E100*D100</f>
        <v>20.4</v>
      </c>
      <c r="I100" s="416"/>
      <c r="J100" s="495"/>
      <c r="K100" s="489"/>
    </row>
    <row r="101" spans="1:11" ht="15">
      <c r="A101" s="299"/>
      <c r="B101" s="408"/>
      <c r="C101" s="497" t="s">
        <v>79</v>
      </c>
      <c r="D101" s="498"/>
      <c r="E101" s="498"/>
      <c r="F101" s="498"/>
      <c r="G101" s="499"/>
      <c r="H101" s="153">
        <f>SUM(H98:H100)</f>
        <v>40.8</v>
      </c>
      <c r="I101" s="417"/>
      <c r="J101" s="496"/>
      <c r="K101" s="490"/>
    </row>
    <row r="102" spans="1:11" ht="15">
      <c r="A102" s="301"/>
      <c r="B102" s="301"/>
      <c r="C102" s="522" t="s">
        <v>91</v>
      </c>
      <c r="D102" s="523"/>
      <c r="E102" s="523"/>
      <c r="F102" s="523"/>
      <c r="G102" s="523"/>
      <c r="H102" s="523"/>
      <c r="I102" s="523"/>
      <c r="J102" s="524"/>
      <c r="K102" s="302">
        <f>SUM(K13:K101)</f>
        <v>4775014.166400001</v>
      </c>
    </row>
    <row r="104" spans="1:11" ht="15">
      <c r="A104" s="468"/>
      <c r="B104" s="468"/>
      <c r="C104" s="468"/>
      <c r="H104" s="487"/>
      <c r="I104" s="487"/>
      <c r="J104" s="487"/>
      <c r="K104" s="487"/>
    </row>
    <row r="105" spans="1:11" ht="15">
      <c r="A105" s="468"/>
      <c r="B105" s="468"/>
      <c r="C105" s="468"/>
      <c r="H105" s="468"/>
      <c r="I105" s="468"/>
      <c r="J105" s="468"/>
      <c r="K105" s="468"/>
    </row>
  </sheetData>
  <sheetProtection/>
  <mergeCells count="77">
    <mergeCell ref="C102:J102"/>
    <mergeCell ref="A1:K1"/>
    <mergeCell ref="A2:K2"/>
    <mergeCell ref="A10:K10"/>
    <mergeCell ref="A11:A12"/>
    <mergeCell ref="B11:B12"/>
    <mergeCell ref="C11:C12"/>
    <mergeCell ref="D11:H11"/>
    <mergeCell ref="A3:K3"/>
    <mergeCell ref="A4:K4"/>
    <mergeCell ref="K16:K18"/>
    <mergeCell ref="H13:H15"/>
    <mergeCell ref="I13:I15"/>
    <mergeCell ref="I11:I12"/>
    <mergeCell ref="J11:J12"/>
    <mergeCell ref="K11:K12"/>
    <mergeCell ref="J13:J15"/>
    <mergeCell ref="K13:K15"/>
    <mergeCell ref="B28:B29"/>
    <mergeCell ref="G13:G15"/>
    <mergeCell ref="A14:A18"/>
    <mergeCell ref="C14:C15"/>
    <mergeCell ref="I16:I18"/>
    <mergeCell ref="J16:J18"/>
    <mergeCell ref="B13:B18"/>
    <mergeCell ref="D13:D15"/>
    <mergeCell ref="E13:E15"/>
    <mergeCell ref="F13:F15"/>
    <mergeCell ref="A41:A51"/>
    <mergeCell ref="I41:I51"/>
    <mergeCell ref="J41:J51"/>
    <mergeCell ref="A35:A38"/>
    <mergeCell ref="C51:G51"/>
    <mergeCell ref="B34:B38"/>
    <mergeCell ref="B53:B59"/>
    <mergeCell ref="I53:I69"/>
    <mergeCell ref="J53:J69"/>
    <mergeCell ref="K53:K69"/>
    <mergeCell ref="C69:G69"/>
    <mergeCell ref="K41:K51"/>
    <mergeCell ref="B40:B51"/>
    <mergeCell ref="C101:G101"/>
    <mergeCell ref="K90:K93"/>
    <mergeCell ref="C93:G93"/>
    <mergeCell ref="B19:J19"/>
    <mergeCell ref="K72:K76"/>
    <mergeCell ref="A71:A76"/>
    <mergeCell ref="B71:B76"/>
    <mergeCell ref="I72:I76"/>
    <mergeCell ref="J72:J76"/>
    <mergeCell ref="B70:J70"/>
    <mergeCell ref="H104:K104"/>
    <mergeCell ref="K96:K101"/>
    <mergeCell ref="K25:K26"/>
    <mergeCell ref="B94:J94"/>
    <mergeCell ref="B95:B101"/>
    <mergeCell ref="I96:I101"/>
    <mergeCell ref="J96:J101"/>
    <mergeCell ref="C87:G87"/>
    <mergeCell ref="I90:I93"/>
    <mergeCell ref="J90:J93"/>
    <mergeCell ref="J20:J22"/>
    <mergeCell ref="K20:K22"/>
    <mergeCell ref="A21:A26"/>
    <mergeCell ref="C21:C22"/>
    <mergeCell ref="I25:I26"/>
    <mergeCell ref="J25:J26"/>
    <mergeCell ref="A105:C105"/>
    <mergeCell ref="H105:K105"/>
    <mergeCell ref="B20:B26"/>
    <mergeCell ref="D20:D22"/>
    <mergeCell ref="E20:E22"/>
    <mergeCell ref="F20:F22"/>
    <mergeCell ref="G20:G22"/>
    <mergeCell ref="H20:H22"/>
    <mergeCell ref="A104:C104"/>
    <mergeCell ref="I20:I22"/>
  </mergeCells>
  <printOptions horizontalCentered="1"/>
  <pageMargins left="0.3937007874015748" right="0.3937007874015748" top="0.5511811023622047" bottom="0.35433070866141736" header="0.31496062992125984" footer="0.31496062992125984"/>
  <pageSetup horizontalDpi="600" verticalDpi="600" orientation="portrait" paperSize="9" scale="98" r:id="rId1"/>
  <rowBreaks count="3" manualBreakCount="3">
    <brk id="38" max="255" man="1"/>
    <brk id="69" max="255" man="1"/>
    <brk id="102" max="255" man="1"/>
  </rowBreaks>
</worksheet>
</file>

<file path=xl/worksheets/sheet4.xml><?xml version="1.0" encoding="utf-8"?>
<worksheet xmlns="http://schemas.openxmlformats.org/spreadsheetml/2006/main" xmlns:r="http://schemas.openxmlformats.org/officeDocument/2006/relationships">
  <sheetPr>
    <tabColor rgb="FFC00000"/>
  </sheetPr>
  <dimension ref="A1:K37"/>
  <sheetViews>
    <sheetView view="pageBreakPreview" zoomScaleSheetLayoutView="100" zoomScalePageLayoutView="0" workbookViewId="0" topLeftCell="A22">
      <selection activeCell="K9" sqref="K9:K36"/>
    </sheetView>
  </sheetViews>
  <sheetFormatPr defaultColWidth="9.140625" defaultRowHeight="15"/>
  <cols>
    <col min="1" max="1" width="4.00390625" style="0" customWidth="1"/>
    <col min="2" max="2" width="6.57421875" style="0" customWidth="1"/>
    <col min="3" max="3" width="44.421875" style="0" customWidth="1"/>
    <col min="4" max="4" width="5.140625" style="0" hidden="1" customWidth="1"/>
    <col min="5" max="5" width="7.00390625" style="0" hidden="1" customWidth="1"/>
    <col min="6" max="6" width="5.57421875" style="0" hidden="1" customWidth="1"/>
    <col min="7" max="7" width="4.7109375" style="0" hidden="1" customWidth="1"/>
    <col min="8" max="8" width="7.7109375" style="0" bestFit="1" customWidth="1"/>
    <col min="9" max="9" width="8.140625" style="0" bestFit="1" customWidth="1"/>
    <col min="10" max="10" width="4.57421875" style="0" bestFit="1" customWidth="1"/>
    <col min="11" max="11" width="12.00390625" style="0" customWidth="1"/>
    <col min="15" max="15" width="12.00390625" style="0" bestFit="1" customWidth="1"/>
    <col min="16" max="16" width="9.57421875" style="0" bestFit="1" customWidth="1"/>
    <col min="17" max="19" width="12.00390625" style="0" bestFit="1" customWidth="1"/>
  </cols>
  <sheetData>
    <row r="1" spans="1:11" ht="15">
      <c r="A1" s="576" t="str">
        <f>'Road 1'!A1:K1</f>
        <v>PROPOSED ROAD FROM HOSTEL TO OMTI NALLA ROAD JABALPUR (M.P.)</v>
      </c>
      <c r="B1" s="577"/>
      <c r="C1" s="577"/>
      <c r="D1" s="577"/>
      <c r="E1" s="577"/>
      <c r="F1" s="577"/>
      <c r="G1" s="577"/>
      <c r="H1" s="577"/>
      <c r="I1" s="577"/>
      <c r="J1" s="577"/>
      <c r="K1" s="578"/>
    </row>
    <row r="2" spans="1:11" ht="15">
      <c r="A2" s="579" t="s">
        <v>197</v>
      </c>
      <c r="B2" s="580"/>
      <c r="C2" s="580"/>
      <c r="D2" s="580"/>
      <c r="E2" s="580"/>
      <c r="F2" s="580"/>
      <c r="G2" s="580"/>
      <c r="H2" s="580"/>
      <c r="I2" s="580"/>
      <c r="J2" s="580"/>
      <c r="K2" s="581"/>
    </row>
    <row r="3" spans="1:11" ht="15.75">
      <c r="A3" s="202"/>
      <c r="B3" s="180"/>
      <c r="C3" s="180"/>
      <c r="D3" s="180"/>
      <c r="E3" s="180"/>
      <c r="F3" s="180"/>
      <c r="G3" s="180"/>
      <c r="H3" s="180"/>
      <c r="I3" s="180"/>
      <c r="J3" s="180"/>
      <c r="K3" s="203"/>
    </row>
    <row r="4" spans="1:11" s="16" customFormat="1" ht="15">
      <c r="A4" s="582" t="s">
        <v>153</v>
      </c>
      <c r="B4" s="583"/>
      <c r="C4" s="583"/>
      <c r="D4" s="583"/>
      <c r="E4" s="583"/>
      <c r="F4" s="583"/>
      <c r="G4" s="583"/>
      <c r="H4" s="583"/>
      <c r="I4" s="583"/>
      <c r="J4" s="583"/>
      <c r="K4" s="584"/>
    </row>
    <row r="5" spans="1:11" s="9" customFormat="1" ht="15">
      <c r="A5" s="585" t="s">
        <v>44</v>
      </c>
      <c r="B5" s="587" t="s">
        <v>43</v>
      </c>
      <c r="C5" s="567" t="s">
        <v>10</v>
      </c>
      <c r="D5" s="589" t="s">
        <v>11</v>
      </c>
      <c r="E5" s="590"/>
      <c r="F5" s="590"/>
      <c r="G5" s="590"/>
      <c r="H5" s="591"/>
      <c r="I5" s="565" t="s">
        <v>12</v>
      </c>
      <c r="J5" s="567" t="s">
        <v>9</v>
      </c>
      <c r="K5" s="568" t="s">
        <v>3</v>
      </c>
    </row>
    <row r="6" spans="1:11" s="9" customFormat="1" ht="15">
      <c r="A6" s="586"/>
      <c r="B6" s="588"/>
      <c r="C6" s="567"/>
      <c r="D6" s="71" t="s">
        <v>5</v>
      </c>
      <c r="E6" s="44" t="s">
        <v>13</v>
      </c>
      <c r="F6" s="49" t="s">
        <v>14</v>
      </c>
      <c r="G6" s="54" t="s">
        <v>15</v>
      </c>
      <c r="H6" s="71" t="s">
        <v>4</v>
      </c>
      <c r="I6" s="566"/>
      <c r="J6" s="567"/>
      <c r="K6" s="569"/>
    </row>
    <row r="7" spans="1:11" s="9" customFormat="1" ht="15">
      <c r="A7" s="64"/>
      <c r="B7" s="62"/>
      <c r="C7" s="209" t="s">
        <v>32</v>
      </c>
      <c r="D7" s="6"/>
      <c r="E7" s="10"/>
      <c r="F7" s="13"/>
      <c r="G7" s="22"/>
      <c r="H7" s="29"/>
      <c r="I7" s="45"/>
      <c r="J7" s="6"/>
      <c r="K7" s="11"/>
    </row>
    <row r="8" spans="1:11" s="9" customFormat="1" ht="15">
      <c r="A8" s="555" t="s">
        <v>16</v>
      </c>
      <c r="B8" s="570" t="s">
        <v>7</v>
      </c>
      <c r="C8" s="353" t="s">
        <v>30</v>
      </c>
      <c r="D8" s="4"/>
      <c r="E8" s="46"/>
      <c r="F8" s="50"/>
      <c r="G8" s="50"/>
      <c r="H8" s="2"/>
      <c r="I8" s="55"/>
      <c r="J8" s="3"/>
      <c r="K8" s="15"/>
    </row>
    <row r="9" spans="1:11" ht="89.25">
      <c r="A9" s="553"/>
      <c r="B9" s="571"/>
      <c r="C9" s="352" t="s">
        <v>41</v>
      </c>
      <c r="D9" s="4"/>
      <c r="E9" s="47"/>
      <c r="F9" s="51"/>
      <c r="G9" s="51"/>
      <c r="H9" s="1"/>
      <c r="I9" s="544">
        <v>114.3</v>
      </c>
      <c r="J9" s="544" t="s">
        <v>0</v>
      </c>
      <c r="K9" s="547">
        <f>I9*H11</f>
        <v>5246.370000000001</v>
      </c>
    </row>
    <row r="10" spans="1:11" ht="15">
      <c r="A10" s="553"/>
      <c r="B10" s="571"/>
      <c r="C10" s="326" t="s">
        <v>183</v>
      </c>
      <c r="D10" s="77">
        <v>2</v>
      </c>
      <c r="E10" s="42">
        <v>170</v>
      </c>
      <c r="F10" s="13">
        <v>0.45</v>
      </c>
      <c r="G10" s="13">
        <v>0.3</v>
      </c>
      <c r="H10" s="21">
        <f>G10*F10*E10*D10</f>
        <v>45.900000000000006</v>
      </c>
      <c r="I10" s="545"/>
      <c r="J10" s="545"/>
      <c r="K10" s="548"/>
    </row>
    <row r="11" spans="1:11" ht="15">
      <c r="A11" s="554"/>
      <c r="B11" s="572"/>
      <c r="C11" s="27" t="s">
        <v>2</v>
      </c>
      <c r="D11" s="6"/>
      <c r="E11" s="10"/>
      <c r="F11" s="13"/>
      <c r="G11" s="13"/>
      <c r="H11" s="21">
        <f>SUM(H10:H10)</f>
        <v>45.900000000000006</v>
      </c>
      <c r="I11" s="546"/>
      <c r="J11" s="546"/>
      <c r="K11" s="549"/>
    </row>
    <row r="12" spans="1:11" ht="15">
      <c r="A12" s="68"/>
      <c r="B12" s="550"/>
      <c r="C12" s="551"/>
      <c r="D12" s="551"/>
      <c r="E12" s="551"/>
      <c r="F12" s="551"/>
      <c r="G12" s="551"/>
      <c r="H12" s="551"/>
      <c r="I12" s="551"/>
      <c r="J12" s="552"/>
      <c r="K12" s="18"/>
    </row>
    <row r="13" spans="1:11" ht="15">
      <c r="A13" s="559" t="s">
        <v>17</v>
      </c>
      <c r="B13" s="562" t="s">
        <v>25</v>
      </c>
      <c r="C13" s="351" t="s">
        <v>26</v>
      </c>
      <c r="D13" s="34"/>
      <c r="E13" s="20"/>
      <c r="F13" s="32"/>
      <c r="G13" s="5"/>
      <c r="H13" s="35"/>
      <c r="I13" s="56"/>
      <c r="J13" s="31"/>
      <c r="K13" s="40"/>
    </row>
    <row r="14" spans="1:11" ht="51">
      <c r="A14" s="560"/>
      <c r="B14" s="563"/>
      <c r="C14" s="352" t="s">
        <v>27</v>
      </c>
      <c r="D14" s="34"/>
      <c r="E14" s="20"/>
      <c r="F14" s="32"/>
      <c r="G14" s="5"/>
      <c r="H14" s="36"/>
      <c r="I14" s="56"/>
      <c r="J14" s="31"/>
      <c r="K14" s="37"/>
    </row>
    <row r="15" spans="1:11" s="9" customFormat="1" ht="15">
      <c r="A15" s="561"/>
      <c r="B15" s="564"/>
      <c r="C15" s="326" t="str">
        <f>C10</f>
        <v>Road CH. 0 to 170m</v>
      </c>
      <c r="D15" s="77">
        <v>2</v>
      </c>
      <c r="E15" s="42">
        <f>E10</f>
        <v>170</v>
      </c>
      <c r="F15" s="13">
        <v>0.45</v>
      </c>
      <c r="G15" s="13">
        <v>0.3</v>
      </c>
      <c r="H15" s="61">
        <f>G15*F15*E15*D15</f>
        <v>45.900000000000006</v>
      </c>
      <c r="I15" s="359">
        <v>513</v>
      </c>
      <c r="J15" s="31" t="s">
        <v>0</v>
      </c>
      <c r="K15" s="37">
        <f>I15*H15</f>
        <v>23546.700000000004</v>
      </c>
    </row>
    <row r="16" spans="1:11" s="9" customFormat="1" ht="15">
      <c r="A16" s="64"/>
      <c r="B16" s="63"/>
      <c r="C16" s="350" t="str">
        <f>C11</f>
        <v>Total</v>
      </c>
      <c r="D16" s="34"/>
      <c r="E16" s="20"/>
      <c r="F16" s="32"/>
      <c r="G16" s="5"/>
      <c r="H16" s="36"/>
      <c r="I16" s="56"/>
      <c r="J16" s="31"/>
      <c r="K16" s="37"/>
    </row>
    <row r="17" spans="1:11" s="9" customFormat="1" ht="15">
      <c r="A17" s="67"/>
      <c r="B17" s="573"/>
      <c r="C17" s="574"/>
      <c r="D17" s="574"/>
      <c r="E17" s="574"/>
      <c r="F17" s="574"/>
      <c r="G17" s="574"/>
      <c r="H17" s="574"/>
      <c r="I17" s="574"/>
      <c r="J17" s="575"/>
      <c r="K17" s="37"/>
    </row>
    <row r="18" spans="1:11" s="17" customFormat="1" ht="15">
      <c r="A18" s="555" t="s">
        <v>47</v>
      </c>
      <c r="B18" s="542" t="s">
        <v>154</v>
      </c>
      <c r="C18" s="321" t="s">
        <v>155</v>
      </c>
      <c r="D18" s="20"/>
      <c r="E18" s="48"/>
      <c r="F18" s="32"/>
      <c r="G18" s="5"/>
      <c r="H18" s="8"/>
      <c r="I18" s="45"/>
      <c r="J18" s="6"/>
      <c r="K18" s="14"/>
    </row>
    <row r="19" spans="1:11" s="9" customFormat="1" ht="60">
      <c r="A19" s="553"/>
      <c r="B19" s="543"/>
      <c r="C19" s="320" t="s">
        <v>156</v>
      </c>
      <c r="D19" s="20"/>
      <c r="E19" s="48"/>
      <c r="F19" s="32"/>
      <c r="G19" s="5"/>
      <c r="H19" s="8"/>
      <c r="I19" s="544">
        <v>3235.5</v>
      </c>
      <c r="J19" s="544" t="s">
        <v>0</v>
      </c>
      <c r="K19" s="547">
        <f>H20*I19</f>
        <v>49503.15</v>
      </c>
    </row>
    <row r="20" spans="1:11" s="9" customFormat="1" ht="15">
      <c r="A20" s="554"/>
      <c r="B20" s="556"/>
      <c r="C20" s="326" t="str">
        <f>C15</f>
        <v>Road CH. 0 to 170m</v>
      </c>
      <c r="D20" s="77">
        <v>2</v>
      </c>
      <c r="E20" s="42">
        <f>E10</f>
        <v>170</v>
      </c>
      <c r="F20" s="13">
        <v>0.45</v>
      </c>
      <c r="G20" s="13">
        <v>0.1</v>
      </c>
      <c r="H20" s="21">
        <f>F20*E20*D20*G20</f>
        <v>15.3</v>
      </c>
      <c r="I20" s="546"/>
      <c r="J20" s="546"/>
      <c r="K20" s="549"/>
    </row>
    <row r="21" spans="1:11" s="9" customFormat="1" ht="15">
      <c r="A21" s="67"/>
      <c r="B21" s="550"/>
      <c r="C21" s="551"/>
      <c r="D21" s="551"/>
      <c r="E21" s="551"/>
      <c r="F21" s="551"/>
      <c r="G21" s="551"/>
      <c r="H21" s="551"/>
      <c r="I21" s="551"/>
      <c r="J21" s="552"/>
      <c r="K21" s="18"/>
    </row>
    <row r="22" spans="1:11" ht="15">
      <c r="A22" s="555" t="s">
        <v>18</v>
      </c>
      <c r="B22" s="542" t="s">
        <v>28</v>
      </c>
      <c r="C22" s="308" t="s">
        <v>32</v>
      </c>
      <c r="D22" s="6"/>
      <c r="E22" s="10"/>
      <c r="F22" s="13"/>
      <c r="G22" s="22"/>
      <c r="H22" s="8"/>
      <c r="I22" s="45"/>
      <c r="J22" s="6"/>
      <c r="K22" s="14"/>
    </row>
    <row r="23" spans="1:11" ht="48">
      <c r="A23" s="553"/>
      <c r="B23" s="543"/>
      <c r="C23" s="349" t="s">
        <v>38</v>
      </c>
      <c r="D23" s="6"/>
      <c r="E23" s="10"/>
      <c r="F23" s="13"/>
      <c r="G23" s="22"/>
      <c r="H23" s="8"/>
      <c r="I23" s="557">
        <v>513</v>
      </c>
      <c r="J23" s="544" t="s">
        <v>1</v>
      </c>
      <c r="K23" s="547">
        <f>I23*H24</f>
        <v>523260</v>
      </c>
    </row>
    <row r="24" spans="1:11" ht="15">
      <c r="A24" s="554"/>
      <c r="B24" s="556"/>
      <c r="C24" s="326" t="str">
        <f>C20</f>
        <v>Road CH. 0 to 170m</v>
      </c>
      <c r="D24" s="77">
        <v>2</v>
      </c>
      <c r="E24" s="42">
        <f>E10</f>
        <v>170</v>
      </c>
      <c r="F24" s="13">
        <v>3</v>
      </c>
      <c r="G24" s="13"/>
      <c r="H24" s="70">
        <f>F24*E24*D24</f>
        <v>1020</v>
      </c>
      <c r="I24" s="558"/>
      <c r="J24" s="546"/>
      <c r="K24" s="549"/>
    </row>
    <row r="25" spans="1:11" s="19" customFormat="1" ht="12.75">
      <c r="A25" s="204"/>
      <c r="B25" s="550"/>
      <c r="C25" s="551"/>
      <c r="D25" s="551"/>
      <c r="E25" s="551"/>
      <c r="F25" s="551"/>
      <c r="G25" s="551"/>
      <c r="H25" s="551"/>
      <c r="I25" s="551"/>
      <c r="J25" s="552"/>
      <c r="K25" s="14"/>
    </row>
    <row r="26" spans="1:11" s="19" customFormat="1" ht="12.75">
      <c r="A26" s="553" t="s">
        <v>29</v>
      </c>
      <c r="B26" s="542" t="s">
        <v>42</v>
      </c>
      <c r="C26" s="308" t="s">
        <v>33</v>
      </c>
      <c r="D26" s="6"/>
      <c r="E26" s="10"/>
      <c r="F26" s="13"/>
      <c r="G26" s="22"/>
      <c r="H26" s="8"/>
      <c r="I26" s="45"/>
      <c r="J26" s="6"/>
      <c r="K26" s="14"/>
    </row>
    <row r="27" spans="1:11" s="19" customFormat="1" ht="48">
      <c r="A27" s="553"/>
      <c r="B27" s="543"/>
      <c r="C27" s="309" t="s">
        <v>34</v>
      </c>
      <c r="D27" s="544"/>
      <c r="E27" s="544"/>
      <c r="F27" s="544"/>
      <c r="G27" s="544"/>
      <c r="H27" s="544"/>
      <c r="I27" s="544">
        <v>4588.2</v>
      </c>
      <c r="J27" s="544" t="s">
        <v>0</v>
      </c>
      <c r="K27" s="547">
        <f>I27*H32</f>
        <v>333057.438</v>
      </c>
    </row>
    <row r="28" spans="1:11" s="19" customFormat="1" ht="12">
      <c r="A28" s="553"/>
      <c r="B28" s="543"/>
      <c r="C28" s="326" t="str">
        <f>C24</f>
        <v>Road CH. 0 to 170m</v>
      </c>
      <c r="D28" s="545"/>
      <c r="E28" s="545"/>
      <c r="F28" s="545"/>
      <c r="G28" s="545"/>
      <c r="H28" s="545"/>
      <c r="I28" s="545"/>
      <c r="J28" s="545"/>
      <c r="K28" s="548"/>
    </row>
    <row r="29" spans="1:11" s="19" customFormat="1" ht="12">
      <c r="A29" s="553"/>
      <c r="B29" s="543"/>
      <c r="C29" s="76" t="s">
        <v>39</v>
      </c>
      <c r="D29" s="546"/>
      <c r="E29" s="546"/>
      <c r="F29" s="546"/>
      <c r="G29" s="546"/>
      <c r="H29" s="546"/>
      <c r="I29" s="545"/>
      <c r="J29" s="545"/>
      <c r="K29" s="548"/>
    </row>
    <row r="30" spans="1:11" ht="15">
      <c r="A30" s="553"/>
      <c r="B30" s="543"/>
      <c r="C30" s="348" t="s">
        <v>40</v>
      </c>
      <c r="D30" s="77">
        <v>4</v>
      </c>
      <c r="E30" s="42">
        <f>E10</f>
        <v>170</v>
      </c>
      <c r="F30" s="13">
        <v>0.2</v>
      </c>
      <c r="G30" s="22">
        <v>0.335</v>
      </c>
      <c r="H30" s="8">
        <f>G30*F30*E30*D30</f>
        <v>45.56</v>
      </c>
      <c r="I30" s="545"/>
      <c r="J30" s="545"/>
      <c r="K30" s="548"/>
    </row>
    <row r="31" spans="1:11" ht="15">
      <c r="A31" s="554"/>
      <c r="B31" s="543"/>
      <c r="C31" s="348" t="s">
        <v>35</v>
      </c>
      <c r="D31" s="77">
        <v>4</v>
      </c>
      <c r="E31" s="42">
        <f>E10</f>
        <v>170</v>
      </c>
      <c r="F31" s="7">
        <v>0.265</v>
      </c>
      <c r="G31" s="22">
        <v>0.15</v>
      </c>
      <c r="H31" s="8">
        <f>G31*F31*E31*D31</f>
        <v>27.03</v>
      </c>
      <c r="I31" s="545"/>
      <c r="J31" s="545"/>
      <c r="K31" s="548"/>
    </row>
    <row r="32" spans="1:11" ht="15">
      <c r="A32" s="69"/>
      <c r="B32" s="58"/>
      <c r="C32" s="76" t="s">
        <v>2</v>
      </c>
      <c r="D32" s="6"/>
      <c r="E32" s="10"/>
      <c r="F32" s="13"/>
      <c r="G32" s="22"/>
      <c r="H32" s="8">
        <f>SUM(H30:H31)</f>
        <v>72.59</v>
      </c>
      <c r="I32" s="546"/>
      <c r="J32" s="546"/>
      <c r="K32" s="549"/>
    </row>
    <row r="33" spans="1:11" ht="15">
      <c r="A33" s="66"/>
      <c r="B33" s="537"/>
      <c r="C33" s="538"/>
      <c r="D33" s="538"/>
      <c r="E33" s="538"/>
      <c r="F33" s="538"/>
      <c r="G33" s="538"/>
      <c r="H33" s="538"/>
      <c r="I33" s="538"/>
      <c r="J33" s="539"/>
      <c r="K33" s="39"/>
    </row>
    <row r="34" spans="1:11" ht="24">
      <c r="A34" s="540" t="s">
        <v>21</v>
      </c>
      <c r="B34" s="542" t="s">
        <v>20</v>
      </c>
      <c r="C34" s="346" t="s">
        <v>45</v>
      </c>
      <c r="D34" s="30"/>
      <c r="E34" s="48"/>
      <c r="F34" s="52"/>
      <c r="G34" s="26"/>
      <c r="H34" s="38"/>
      <c r="I34" s="45"/>
      <c r="J34" s="6"/>
      <c r="K34" s="38"/>
    </row>
    <row r="35" spans="1:11" ht="60">
      <c r="A35" s="541"/>
      <c r="B35" s="543"/>
      <c r="C35" s="320" t="s">
        <v>8</v>
      </c>
      <c r="D35" s="33"/>
      <c r="E35" s="43"/>
      <c r="F35" s="53"/>
      <c r="G35" s="26"/>
      <c r="H35" s="57"/>
      <c r="I35" s="45"/>
      <c r="J35" s="6"/>
      <c r="K35" s="41"/>
    </row>
    <row r="36" spans="1:11" ht="15">
      <c r="A36" s="205"/>
      <c r="B36" s="72"/>
      <c r="C36" s="347" t="str">
        <f>C28</f>
        <v>Road CH. 0 to 170m</v>
      </c>
      <c r="D36" s="77">
        <v>2</v>
      </c>
      <c r="E36" s="210">
        <f>E10</f>
        <v>170</v>
      </c>
      <c r="F36" s="211">
        <v>0.15</v>
      </c>
      <c r="G36" s="212">
        <v>0.06</v>
      </c>
      <c r="H36" s="213">
        <f>G36*F36*E36*D36</f>
        <v>3.0599999999999996</v>
      </c>
      <c r="I36" s="105">
        <v>4134.6</v>
      </c>
      <c r="J36" s="83" t="s">
        <v>0</v>
      </c>
      <c r="K36" s="214">
        <f>H36*I36</f>
        <v>12651.876</v>
      </c>
    </row>
    <row r="37" spans="1:11" ht="15">
      <c r="A37" s="206"/>
      <c r="B37" s="534" t="s">
        <v>2</v>
      </c>
      <c r="C37" s="535"/>
      <c r="D37" s="535"/>
      <c r="E37" s="535"/>
      <c r="F37" s="535"/>
      <c r="G37" s="535"/>
      <c r="H37" s="535"/>
      <c r="I37" s="536"/>
      <c r="J37" s="207"/>
      <c r="K37" s="208">
        <f>SUM(K9:K36)</f>
        <v>947265.5340000001</v>
      </c>
    </row>
  </sheetData>
  <sheetProtection/>
  <mergeCells count="45">
    <mergeCell ref="A1:K1"/>
    <mergeCell ref="A2:K2"/>
    <mergeCell ref="A4:K4"/>
    <mergeCell ref="A5:A6"/>
    <mergeCell ref="B5:B6"/>
    <mergeCell ref="C5:C6"/>
    <mergeCell ref="D5:H5"/>
    <mergeCell ref="K5:K6"/>
    <mergeCell ref="A8:A11"/>
    <mergeCell ref="B8:B11"/>
    <mergeCell ref="B17:J17"/>
    <mergeCell ref="I9:I11"/>
    <mergeCell ref="J9:J11"/>
    <mergeCell ref="K9:K11"/>
    <mergeCell ref="J19:J20"/>
    <mergeCell ref="B12:J12"/>
    <mergeCell ref="A13:A15"/>
    <mergeCell ref="B13:B15"/>
    <mergeCell ref="I5:I6"/>
    <mergeCell ref="J5:J6"/>
    <mergeCell ref="K19:K20"/>
    <mergeCell ref="B21:J21"/>
    <mergeCell ref="A22:A24"/>
    <mergeCell ref="B22:B24"/>
    <mergeCell ref="I23:I24"/>
    <mergeCell ref="J23:J24"/>
    <mergeCell ref="K23:K24"/>
    <mergeCell ref="A18:A20"/>
    <mergeCell ref="B18:B20"/>
    <mergeCell ref="I19:I20"/>
    <mergeCell ref="K27:K32"/>
    <mergeCell ref="B25:J25"/>
    <mergeCell ref="A26:A31"/>
    <mergeCell ref="B26:B31"/>
    <mergeCell ref="D27:D29"/>
    <mergeCell ref="E27:E29"/>
    <mergeCell ref="F27:F29"/>
    <mergeCell ref="G27:G29"/>
    <mergeCell ref="B37:I37"/>
    <mergeCell ref="B33:J33"/>
    <mergeCell ref="A34:A35"/>
    <mergeCell ref="B34:B35"/>
    <mergeCell ref="H27:H29"/>
    <mergeCell ref="I27:I32"/>
    <mergeCell ref="J27:J32"/>
  </mergeCells>
  <printOptions horizontalCentered="1"/>
  <pageMargins left="0.3937007874015748" right="0.3937007874015748" top="0.5511811023622047" bottom="0.3937007874015748" header="0.31496062992125984" footer="0.31496062992125984"/>
  <pageSetup horizontalDpi="600" verticalDpi="600" orientation="portrait" paperSize="9" r:id="rId1"/>
  <rowBreaks count="1" manualBreakCount="1">
    <brk id="2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DEEPAK SHARMA</dc:creator>
  <cp:keywords/>
  <dc:description/>
  <cp:lastModifiedBy>pc</cp:lastModifiedBy>
  <cp:lastPrinted>2017-10-28T12:32:52Z</cp:lastPrinted>
  <dcterms:created xsi:type="dcterms:W3CDTF">2010-01-11T12:00:39Z</dcterms:created>
  <dcterms:modified xsi:type="dcterms:W3CDTF">2018-01-23T05:47:36Z</dcterms:modified>
  <cp:category/>
  <cp:version/>
  <cp:contentType/>
  <cp:contentStatus/>
</cp:coreProperties>
</file>